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Thực phẩm" state="visible" r:id="rId5"/>
    <sheet sheetId="3" name="Thực đơn" state="visible" r:id="rId6"/>
    <sheet sheetId="4" name="Tổng hợp" state="visible" r:id="rId7"/>
    <sheet sheetId="5" name="Kê chợ" state="visible" r:id="rId8"/>
  </sheets>
  <definedNames>
    <definedName name="_xlnm.Print_Titles" localSheetId="0">'Hướng dẫn'!$4:$4</definedName>
    <definedName name="_xlnm.Print_Titles" localSheetId="1">'Thực phẩm'!$4:$4</definedName>
    <definedName name="_xlnm.Print_Titles" localSheetId="2">'Thực đơn'!$4:$4</definedName>
    <definedName name="_xlnm.Print_Titles" localSheetId="3">'Tổng hợp'!$4:$4</definedName>
    <definedName name="_xlnm.Print_Titles" localSheetId="4">'Kê chợ'!$4:$4</definedName>
  </definedNames>
  <calcPr calcId="171027" fullCalcOnLoad="1"/>
</workbook>
</file>

<file path=xl/sharedStrings.xml><?xml version="1.0" encoding="utf-8"?>
<sst xmlns="http://schemas.openxmlformats.org/spreadsheetml/2006/main" count="602" uniqueCount="117">
  <si>
    <t>BẢN MẪU – dữ liệu giả · Thực đơn tuần và khẩu phần Mẫu giáo 3–6 tuổi</t>
  </si>
  <si>
    <t>BẢN MẪU – dữ liệu giả · Trường Mầm non Mẫu · Tuần mẫu · Mẫu giáo 3–6 tuổi · 5 ngày · TB 610 kcal/trẻ tại trường · 120 trẻ · tạo ngày 01/11/2026</t>
  </si>
  <si>
    <t/>
  </si>
  <si>
    <t>Hướng dẫn sử dụng</t>
  </si>
  <si>
    <t>File này để làm gì: lập thực đơn tuần, tính năng lượng và tỉ lệ P/L/G một trẻ tại trường, so với mức trong Chương trình GDMN, và kê lượng thực phẩm cần mua theo số trẻ.</t>
  </si>
  <si>
    <t>1</t>
  </si>
  <si>
    <t>Sheet "Thực đơn": sửa món, chọn thực phẩm (danh sách), sửa số gam ăn được/trẻ ở ô vàng. Cột kcal, P, L, G tự tính.</t>
  </si>
  <si>
    <t>2</t>
  </si>
  <si>
    <t>Sheet "Thực phẩm": giá trị trên 100 g ăn được. Thêm thực phẩm mới ở các dòng trống cuối bảng (ô vàng). Nhập tỉ lệ thải bỏ % nếu muốn kê chợ theo lượng mua.</t>
  </si>
  <si>
    <t>3</t>
  </si>
  <si>
    <t>Sheet "Tổng hợp": năng lượng, P/L/G từng ngày so chuẩn. Sheet "Kê chợ": nhập số trẻ (ô vàng) là ra kg cần mua.</t>
  </si>
  <si>
    <t>4</t>
  </si>
  <si>
    <t>Ô công thức đã khoá (Review &gt; Unprotect Sheet, không mật khẩu). In A4 ngang.</t>
  </si>
  <si>
    <t>Chuẩn (Mẫu giáo 3–6 tuổi): tại trường 615–726 kcal/trẻ/ngày; P 13–20%, L 25–35%, G 52–60% năng lượng (Chương trình GDMN, sửa bởi TT 28/2016).</t>
  </si>
  <si>
    <t>Giá trị thực phẩm: Bảng thành phần thực phẩm Việt Nam (Viện Dinh dưỡng, 2007) qua nguồn thứ cấp, là ước tính tham khảo; đối chiếu sách gốc hoặc nhãn sản phẩm. Tỉ lệ năng lượng tính theo 4/9/4 kcal mỗi gam P/L/G.</t>
  </si>
  <si>
    <t>Miễn trừ: Khẩu Phần chỉ tính và so với bảng chuẩn trong Chương trình GDMN; giá trị thực phẩm là ước tính tham khảo. Không phải tư vấn dinh dưỡng hay y tế. Chúng tôi không lưu thực đơn bạn nhập vào công cụ.</t>
  </si>
  <si>
    <t>Tạo bởi Khẩu Phần · khauphan.hoagao.store · support@hoagao.store</t>
  </si>
  <si>
    <t>BẢN MẪU – dữ liệu giả · Bảng thực phẩm (trên 100 g ăn được)</t>
  </si>
  <si>
    <t>BẢN MẪU – dữ liệu giả · Ước tính tham khảo theo Bảng TPTP Việt Nam 2007 (nguồn thứ cấp); dòng vàng do bạn nhập</t>
  </si>
  <si>
    <t>Thực phẩm</t>
  </si>
  <si>
    <t>Nhóm</t>
  </si>
  <si>
    <t>kcal</t>
  </si>
  <si>
    <t>Protein (g)</t>
  </si>
  <si>
    <t>Lipid (g)</t>
  </si>
  <si>
    <t>Glucid (g)</t>
  </si>
  <si>
    <t>Thải bỏ (%)</t>
  </si>
  <si>
    <t>Gạo tẻ máy</t>
  </si>
  <si>
    <t>Lương thực</t>
  </si>
  <si>
    <t>Gạo nếp cái</t>
  </si>
  <si>
    <t>Bột mì</t>
  </si>
  <si>
    <t>Khoai tây</t>
  </si>
  <si>
    <t>Khoai lang</t>
  </si>
  <si>
    <t>Ngô tươi</t>
  </si>
  <si>
    <t>Thịt lợn nạc</t>
  </si>
  <si>
    <t>Thịt</t>
  </si>
  <si>
    <t>Thịt lợn ba chỉ</t>
  </si>
  <si>
    <t>Thịt bò loại 1</t>
  </si>
  <si>
    <t>Thịt gà ta</t>
  </si>
  <si>
    <t>Thịt vịt</t>
  </si>
  <si>
    <t>Trứng gà</t>
  </si>
  <si>
    <t>Trứng</t>
  </si>
  <si>
    <t>Trứng vịt</t>
  </si>
  <si>
    <t>Cá chép</t>
  </si>
  <si>
    <t>Thuỷ sản</t>
  </si>
  <si>
    <t>Cá quả (cá lóc)</t>
  </si>
  <si>
    <t>Cá thu</t>
  </si>
  <si>
    <t>Cá rô phi</t>
  </si>
  <si>
    <t>Tôm đồng</t>
  </si>
  <si>
    <t>Tôm biển</t>
  </si>
  <si>
    <t>Cua đồng</t>
  </si>
  <si>
    <t>Lươn</t>
  </si>
  <si>
    <t>Đậu phụ</t>
  </si>
  <si>
    <t>Đậu, hạt</t>
  </si>
  <si>
    <t>Đậu xanh (hạt)</t>
  </si>
  <si>
    <t>Đậu tương</t>
  </si>
  <si>
    <t>Lạc hạt</t>
  </si>
  <si>
    <t>Vừng</t>
  </si>
  <si>
    <t>Sữa bò tươi</t>
  </si>
  <si>
    <t>Sữa</t>
  </si>
  <si>
    <t>Sữa bột toàn phần</t>
  </si>
  <si>
    <t>Sữa bột tách béo</t>
  </si>
  <si>
    <t>Sữa đặc có đường</t>
  </si>
  <si>
    <t>Sữa chua</t>
  </si>
  <si>
    <t>Bí ngô (bí đỏ)</t>
  </si>
  <si>
    <t>Rau, củ</t>
  </si>
  <si>
    <t>Bí xanh (bí đao)</t>
  </si>
  <si>
    <t>Cà rốt</t>
  </si>
  <si>
    <t>Cà chua</t>
  </si>
  <si>
    <t>Cải bắp</t>
  </si>
  <si>
    <t>Mướp</t>
  </si>
  <si>
    <t>Chuối tiêu</t>
  </si>
  <si>
    <t>Quả</t>
  </si>
  <si>
    <t>Chuối tây</t>
  </si>
  <si>
    <t>Đu đủ chín</t>
  </si>
  <si>
    <t>Dưa hấu</t>
  </si>
  <si>
    <t>Cam</t>
  </si>
  <si>
    <t>Đường kính</t>
  </si>
  <si>
    <t>Khác</t>
  </si>
  <si>
    <t>Nước mắm</t>
  </si>
  <si>
    <t>Dầu ăn (theo nhãn)</t>
  </si>
  <si>
    <t>Thực phẩm khác</t>
  </si>
  <si>
    <t>BẢN MẪU – dữ liệu giả · Thực đơn và định lượng một trẻ</t>
  </si>
  <si>
    <t>Ngày</t>
  </si>
  <si>
    <t>Bữa</t>
  </si>
  <si>
    <t>Món</t>
  </si>
  <si>
    <t>Gam ăn được</t>
  </si>
  <si>
    <t>Thứ Hai</t>
  </si>
  <si>
    <t>Bữa trưa</t>
  </si>
  <si>
    <t>Cơm, thịt rim trứng, canh bí đỏ nấu tôm</t>
  </si>
  <si>
    <t>Bữa phụ</t>
  </si>
  <si>
    <t>Chè đậu xanh, sữa chua, chuối</t>
  </si>
  <si>
    <t>Thứ Ba</t>
  </si>
  <si>
    <t>Cơm, cá thu sốt cà chua, canh cải bắp</t>
  </si>
  <si>
    <t>Sữa bột pha, bánh khoai lang</t>
  </si>
  <si>
    <t>Thứ Tư</t>
  </si>
  <si>
    <t>Cơm, đậu phụ sốt thịt, canh bí xanh</t>
  </si>
  <si>
    <t>Sữa chua, đu đủ</t>
  </si>
  <si>
    <t>Thứ Năm</t>
  </si>
  <si>
    <t>Cơm, gà kho gừng, canh mướp nấu tôm</t>
  </si>
  <si>
    <t>Chè đậu xanh, chuối</t>
  </si>
  <si>
    <t>Thứ Sáu</t>
  </si>
  <si>
    <t>Cơm, bò xào cà rốt, canh cà chua trứng</t>
  </si>
  <si>
    <t>Sữa tươi, bánh mì sữa</t>
  </si>
  <si>
    <t>BẢN MẪU – dữ liệu giả · Năng lượng và P/L/G một trẻ tại trường</t>
  </si>
  <si>
    <t>BẢN MẪU – dữ liệu giả · Chuẩn 615–726 kcal; P 13–20%, L 25–35%, G 52–60%</t>
  </si>
  <si>
    <t>% P</t>
  </si>
  <si>
    <t>% L</t>
  </si>
  <si>
    <t>% G</t>
  </si>
  <si>
    <t>So chuẩn năng lượng</t>
  </si>
  <si>
    <t>Trung bình</t>
  </si>
  <si>
    <t>Chỉ so với bảng chuẩn trong Chương trình GDMN; không phải tư vấn dinh dưỡng hay y tế. Trẻ có bệnh lý, dị ứng: theo chỉ định của nhân viên y tế.</t>
  </si>
  <si>
    <t>BẢN MẪU – dữ liệu giả · Phiếu kê chợ theo ngày</t>
  </si>
  <si>
    <t>BẢN MẪU – dữ liệu giả · Lượng mua = gam ăn được × số trẻ ÷ (1 − thải bỏ %)</t>
  </si>
  <si>
    <t>Số trẻ:</t>
  </si>
  <si>
    <t>Gam/trẻ</t>
  </si>
  <si>
    <t>Ăn được (kg)</t>
  </si>
  <si>
    <t>Cần mua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</si>
</sst>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0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9"/>
      <name val="Arial"/>
    </font>
    <font>
      <b/>
      <sz val="10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4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8E1330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3" fontId="1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 applyProtection="1">
      <alignment vertical="center" wrapText="1"/>
      <protection locked="0"/>
    </xf>
    <xf numFmtId="3" fontId="5" fillId="4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2" xfId="0" applyFont="1" applyFill="1" applyBorder="1" applyAlignment="1">
      <alignment vertical="center" wrapText="1"/>
    </xf>
    <xf numFmtId="0" fontId="5" fillId="4" borderId="2" xfId="0" applyFont="1" applyFill="1" applyBorder="1" applyAlignment="1" applyProtection="1">
      <alignment vertical="center" wrapText="1"/>
      <protection locked="0"/>
    </xf>
    <xf numFmtId="3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0" fontId="6" fillId="5" borderId="3" xfId="0" applyFont="1" applyFill="1" applyBorder="1"/>
    <xf numFmtId="3" fontId="6" fillId="5" borderId="3" xfId="0" applyNumberFormat="1" applyFont="1" applyFill="1" applyBorder="1"/>
    <xf numFmtId="164" fontId="6" fillId="5" borderId="3" xfId="0" applyNumberFormat="1" applyFont="1" applyFill="1" applyBorder="1"/>
    <xf numFmtId="165" fontId="6" fillId="5" borderId="3" xfId="0" applyNumberFormat="1" applyFont="1" applyFill="1" applyBorder="1"/>
    <xf numFmtId="0" fontId="7" fillId="0" borderId="0" xfId="0" applyFont="1"/>
    <xf numFmtId="0" fontId="8" fillId="0" borderId="0" xfId="0" applyFont="1"/>
    <xf numFmtId="0" fontId="5" fillId="4" borderId="0" xfId="0" applyFont="1" applyFill="1" applyProtection="1">
      <protection locked="0"/>
    </xf>
    <xf numFmtId="4" fontId="1" fillId="0" borderId="1" xfId="0" applyNumberFormat="1" applyFont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7" t="s">
        <v>2</v>
      </c>
      <c r="B10" s="8" t="s">
        <v>13</v>
      </c>
    </row>
    <row r="11" spans="1:2" x14ac:dyDescent="0.25">
      <c r="A11" s="5" t="s">
        <v>2</v>
      </c>
      <c r="B11" s="6" t="s">
        <v>14</v>
      </c>
    </row>
    <row r="12" spans="1:2" x14ac:dyDescent="0.25">
      <c r="A12" s="7" t="s">
        <v>2</v>
      </c>
      <c r="B12" s="8" t="s">
        <v>15</v>
      </c>
    </row>
    <row r="13" spans="1:2" x14ac:dyDescent="0.25">
      <c r="A13" s="5" t="s">
        <v>2</v>
      </c>
      <c r="B13" s="6" t="s">
        <v>16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&amp;L&amp;8Khẩu Phần · khauphan.hoagao.store&amp;R&amp;8Trang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style="1" customWidth="1"/>
    <col min="2" max="2" width="16" style="1" customWidth="1"/>
    <col min="3" max="6" width="10" style="1" customWidth="1"/>
    <col min="7" max="7" width="12" style="1" customWidth="1"/>
  </cols>
  <sheetData>
    <row r="1" ht="26" customHeight="1" spans="1:7" x14ac:dyDescent="0.25">
      <c r="A1" s="2" t="s">
        <v>17</v>
      </c>
      <c r="B1" s="2"/>
      <c r="C1" s="2"/>
      <c r="D1" s="2"/>
      <c r="E1" s="2"/>
      <c r="F1" s="2"/>
      <c r="G1" s="2"/>
    </row>
    <row r="2" spans="1:7" x14ac:dyDescent="0.25">
      <c r="A2" s="3" t="s">
        <v>18</v>
      </c>
      <c r="B2" s="3"/>
      <c r="C2" s="3"/>
      <c r="D2" s="3"/>
      <c r="E2" s="3"/>
      <c r="F2" s="3"/>
      <c r="G2" s="3"/>
    </row>
    <row r="4" ht="30" customHeight="1" spans="1:7" x14ac:dyDescent="0.25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</row>
    <row r="5" spans="1:7" x14ac:dyDescent="0.25">
      <c r="A5" s="6" t="s">
        <v>26</v>
      </c>
      <c r="B5" s="6" t="s">
        <v>27</v>
      </c>
      <c r="C5" s="9">
        <v>344</v>
      </c>
      <c r="D5" s="10">
        <v>7.9</v>
      </c>
      <c r="E5" s="10">
        <v>1</v>
      </c>
      <c r="F5" s="10">
        <v>76.2</v>
      </c>
      <c r="G5" s="11">
        <v>0</v>
      </c>
    </row>
    <row r="6" spans="1:7" x14ac:dyDescent="0.25">
      <c r="A6" s="8" t="s">
        <v>28</v>
      </c>
      <c r="B6" s="8" t="s">
        <v>27</v>
      </c>
      <c r="C6" s="12">
        <v>346</v>
      </c>
      <c r="D6" s="13">
        <v>8.6</v>
      </c>
      <c r="E6" s="13">
        <v>1.5</v>
      </c>
      <c r="F6" s="13">
        <v>74.9</v>
      </c>
      <c r="G6" s="11">
        <v>0</v>
      </c>
    </row>
    <row r="7" spans="1:7" x14ac:dyDescent="0.25">
      <c r="A7" s="6" t="s">
        <v>29</v>
      </c>
      <c r="B7" s="6" t="s">
        <v>27</v>
      </c>
      <c r="C7" s="9">
        <v>346</v>
      </c>
      <c r="D7" s="10">
        <v>11</v>
      </c>
      <c r="E7" s="10">
        <v>1.1</v>
      </c>
      <c r="F7" s="10">
        <v>72.9</v>
      </c>
      <c r="G7" s="11">
        <v>0</v>
      </c>
    </row>
    <row r="8" spans="1:7" x14ac:dyDescent="0.25">
      <c r="A8" s="8" t="s">
        <v>30</v>
      </c>
      <c r="B8" s="8" t="s">
        <v>27</v>
      </c>
      <c r="C8" s="12">
        <v>92</v>
      </c>
      <c r="D8" s="13">
        <v>2</v>
      </c>
      <c r="E8" s="13">
        <v>0</v>
      </c>
      <c r="F8" s="13">
        <v>21</v>
      </c>
      <c r="G8" s="11">
        <v>0</v>
      </c>
    </row>
    <row r="9" spans="1:7" x14ac:dyDescent="0.25">
      <c r="A9" s="6" t="s">
        <v>31</v>
      </c>
      <c r="B9" s="6" t="s">
        <v>27</v>
      </c>
      <c r="C9" s="9">
        <v>119</v>
      </c>
      <c r="D9" s="10">
        <v>0.8</v>
      </c>
      <c r="E9" s="10">
        <v>0.2</v>
      </c>
      <c r="F9" s="10">
        <v>28.5</v>
      </c>
      <c r="G9" s="11">
        <v>0</v>
      </c>
    </row>
    <row r="10" spans="1:7" x14ac:dyDescent="0.25">
      <c r="A10" s="8" t="s">
        <v>32</v>
      </c>
      <c r="B10" s="8" t="s">
        <v>27</v>
      </c>
      <c r="C10" s="12">
        <v>196</v>
      </c>
      <c r="D10" s="13">
        <v>4.1</v>
      </c>
      <c r="E10" s="13">
        <v>2.3</v>
      </c>
      <c r="F10" s="13">
        <v>39.6</v>
      </c>
      <c r="G10" s="11">
        <v>0</v>
      </c>
    </row>
    <row r="11" spans="1:7" x14ac:dyDescent="0.25">
      <c r="A11" s="6" t="s">
        <v>33</v>
      </c>
      <c r="B11" s="6" t="s">
        <v>34</v>
      </c>
      <c r="C11" s="9">
        <v>139</v>
      </c>
      <c r="D11" s="10">
        <v>19</v>
      </c>
      <c r="E11" s="10">
        <v>7</v>
      </c>
      <c r="F11" s="10">
        <v>0</v>
      </c>
      <c r="G11" s="11">
        <v>0</v>
      </c>
    </row>
    <row r="12" spans="1:7" x14ac:dyDescent="0.25">
      <c r="A12" s="8" t="s">
        <v>35</v>
      </c>
      <c r="B12" s="8" t="s">
        <v>34</v>
      </c>
      <c r="C12" s="12">
        <v>260</v>
      </c>
      <c r="D12" s="13">
        <v>16.5</v>
      </c>
      <c r="E12" s="13">
        <v>21.5</v>
      </c>
      <c r="F12" s="13">
        <v>0</v>
      </c>
      <c r="G12" s="11">
        <v>0</v>
      </c>
    </row>
    <row r="13" spans="1:7" x14ac:dyDescent="0.25">
      <c r="A13" s="6" t="s">
        <v>36</v>
      </c>
      <c r="B13" s="6" t="s">
        <v>34</v>
      </c>
      <c r="C13" s="9">
        <v>118</v>
      </c>
      <c r="D13" s="10">
        <v>21</v>
      </c>
      <c r="E13" s="10">
        <v>3.8</v>
      </c>
      <c r="F13" s="10">
        <v>0</v>
      </c>
      <c r="G13" s="11">
        <v>0</v>
      </c>
    </row>
    <row r="14" spans="1:7" x14ac:dyDescent="0.25">
      <c r="A14" s="8" t="s">
        <v>37</v>
      </c>
      <c r="B14" s="8" t="s">
        <v>34</v>
      </c>
      <c r="C14" s="12">
        <v>199</v>
      </c>
      <c r="D14" s="13">
        <v>20.3</v>
      </c>
      <c r="E14" s="13">
        <v>13.1</v>
      </c>
      <c r="F14" s="13">
        <v>0</v>
      </c>
      <c r="G14" s="11">
        <v>0</v>
      </c>
    </row>
    <row r="15" spans="1:7" x14ac:dyDescent="0.25">
      <c r="A15" s="6" t="s">
        <v>38</v>
      </c>
      <c r="B15" s="6" t="s">
        <v>34</v>
      </c>
      <c r="C15" s="9">
        <v>267</v>
      </c>
      <c r="D15" s="10">
        <v>17.8</v>
      </c>
      <c r="E15" s="10">
        <v>21.8</v>
      </c>
      <c r="F15" s="10">
        <v>0</v>
      </c>
      <c r="G15" s="11">
        <v>0</v>
      </c>
    </row>
    <row r="16" spans="1:7" x14ac:dyDescent="0.25">
      <c r="A16" s="8" t="s">
        <v>39</v>
      </c>
      <c r="B16" s="8" t="s">
        <v>40</v>
      </c>
      <c r="C16" s="12">
        <v>166</v>
      </c>
      <c r="D16" s="13">
        <v>14.8</v>
      </c>
      <c r="E16" s="13">
        <v>11.6</v>
      </c>
      <c r="F16" s="13">
        <v>0.5</v>
      </c>
      <c r="G16" s="11">
        <v>0</v>
      </c>
    </row>
    <row r="17" spans="1:7" x14ac:dyDescent="0.25">
      <c r="A17" s="6" t="s">
        <v>41</v>
      </c>
      <c r="B17" s="6" t="s">
        <v>40</v>
      </c>
      <c r="C17" s="9">
        <v>184</v>
      </c>
      <c r="D17" s="10">
        <v>13</v>
      </c>
      <c r="E17" s="10">
        <v>14.2</v>
      </c>
      <c r="F17" s="10">
        <v>1</v>
      </c>
      <c r="G17" s="11">
        <v>0</v>
      </c>
    </row>
    <row r="18" spans="1:7" x14ac:dyDescent="0.25">
      <c r="A18" s="8" t="s">
        <v>42</v>
      </c>
      <c r="B18" s="8" t="s">
        <v>43</v>
      </c>
      <c r="C18" s="12">
        <v>96</v>
      </c>
      <c r="D18" s="13">
        <v>16</v>
      </c>
      <c r="E18" s="13">
        <v>3.6</v>
      </c>
      <c r="F18" s="13">
        <v>0</v>
      </c>
      <c r="G18" s="11">
        <v>0</v>
      </c>
    </row>
    <row r="19" spans="1:7" x14ac:dyDescent="0.25">
      <c r="A19" s="6" t="s">
        <v>44</v>
      </c>
      <c r="B19" s="6" t="s">
        <v>43</v>
      </c>
      <c r="C19" s="9">
        <v>97</v>
      </c>
      <c r="D19" s="10">
        <v>18.2</v>
      </c>
      <c r="E19" s="10">
        <v>2.7</v>
      </c>
      <c r="F19" s="10">
        <v>0</v>
      </c>
      <c r="G19" s="11">
        <v>0</v>
      </c>
    </row>
    <row r="20" spans="1:7" x14ac:dyDescent="0.25">
      <c r="A20" s="8" t="s">
        <v>45</v>
      </c>
      <c r="B20" s="8" t="s">
        <v>43</v>
      </c>
      <c r="C20" s="12">
        <v>166</v>
      </c>
      <c r="D20" s="13">
        <v>18.2</v>
      </c>
      <c r="E20" s="13">
        <v>10.3</v>
      </c>
      <c r="F20" s="13">
        <v>0</v>
      </c>
      <c r="G20" s="11">
        <v>0</v>
      </c>
    </row>
    <row r="21" spans="1:7" x14ac:dyDescent="0.25">
      <c r="A21" s="6" t="s">
        <v>46</v>
      </c>
      <c r="B21" s="6" t="s">
        <v>43</v>
      </c>
      <c r="C21" s="9">
        <v>100</v>
      </c>
      <c r="D21" s="10">
        <v>19.7</v>
      </c>
      <c r="E21" s="10">
        <v>2.3</v>
      </c>
      <c r="F21" s="10">
        <v>0</v>
      </c>
      <c r="G21" s="11">
        <v>0</v>
      </c>
    </row>
    <row r="22" spans="1:7" x14ac:dyDescent="0.25">
      <c r="A22" s="8" t="s">
        <v>47</v>
      </c>
      <c r="B22" s="8" t="s">
        <v>43</v>
      </c>
      <c r="C22" s="12">
        <v>90</v>
      </c>
      <c r="D22" s="13">
        <v>18.4</v>
      </c>
      <c r="E22" s="13">
        <v>1.8</v>
      </c>
      <c r="F22" s="13">
        <v>0</v>
      </c>
      <c r="G22" s="11">
        <v>0</v>
      </c>
    </row>
    <row r="23" spans="1:7" x14ac:dyDescent="0.25">
      <c r="A23" s="6" t="s">
        <v>48</v>
      </c>
      <c r="B23" s="6" t="s">
        <v>43</v>
      </c>
      <c r="C23" s="9">
        <v>82</v>
      </c>
      <c r="D23" s="10">
        <v>17.6</v>
      </c>
      <c r="E23" s="10">
        <v>0.9</v>
      </c>
      <c r="F23" s="10">
        <v>0</v>
      </c>
      <c r="G23" s="11">
        <v>0</v>
      </c>
    </row>
    <row r="24" spans="1:7" x14ac:dyDescent="0.25">
      <c r="A24" s="8" t="s">
        <v>49</v>
      </c>
      <c r="B24" s="8" t="s">
        <v>43</v>
      </c>
      <c r="C24" s="12">
        <v>87</v>
      </c>
      <c r="D24" s="13">
        <v>12.3</v>
      </c>
      <c r="E24" s="13">
        <v>3.3</v>
      </c>
      <c r="F24" s="13">
        <v>2</v>
      </c>
      <c r="G24" s="11">
        <v>0</v>
      </c>
    </row>
    <row r="25" spans="1:7" x14ac:dyDescent="0.25">
      <c r="A25" s="6" t="s">
        <v>50</v>
      </c>
      <c r="B25" s="6" t="s">
        <v>43</v>
      </c>
      <c r="C25" s="9">
        <v>94</v>
      </c>
      <c r="D25" s="10">
        <v>20</v>
      </c>
      <c r="E25" s="10">
        <v>1.5</v>
      </c>
      <c r="F25" s="10">
        <v>0</v>
      </c>
      <c r="G25" s="11">
        <v>0</v>
      </c>
    </row>
    <row r="26" spans="1:7" x14ac:dyDescent="0.25">
      <c r="A26" s="8" t="s">
        <v>51</v>
      </c>
      <c r="B26" s="8" t="s">
        <v>52</v>
      </c>
      <c r="C26" s="12">
        <v>95</v>
      </c>
      <c r="D26" s="13">
        <v>10.9</v>
      </c>
      <c r="E26" s="13">
        <v>5.4</v>
      </c>
      <c r="F26" s="13">
        <v>0.7</v>
      </c>
      <c r="G26" s="11">
        <v>0</v>
      </c>
    </row>
    <row r="27" spans="1:7" x14ac:dyDescent="0.25">
      <c r="A27" s="6" t="s">
        <v>53</v>
      </c>
      <c r="B27" s="6" t="s">
        <v>52</v>
      </c>
      <c r="C27" s="9">
        <v>328</v>
      </c>
      <c r="D27" s="10">
        <v>23.4</v>
      </c>
      <c r="E27" s="10">
        <v>2.4</v>
      </c>
      <c r="F27" s="10">
        <v>53.1</v>
      </c>
      <c r="G27" s="11">
        <v>0</v>
      </c>
    </row>
    <row r="28" spans="1:7" x14ac:dyDescent="0.25">
      <c r="A28" s="8" t="s">
        <v>54</v>
      </c>
      <c r="B28" s="8" t="s">
        <v>52</v>
      </c>
      <c r="C28" s="12">
        <v>400</v>
      </c>
      <c r="D28" s="13">
        <v>34</v>
      </c>
      <c r="E28" s="13">
        <v>18.4</v>
      </c>
      <c r="F28" s="13">
        <v>24.6</v>
      </c>
      <c r="G28" s="11">
        <v>0</v>
      </c>
    </row>
    <row r="29" spans="1:7" x14ac:dyDescent="0.25">
      <c r="A29" s="6" t="s">
        <v>55</v>
      </c>
      <c r="B29" s="6" t="s">
        <v>52</v>
      </c>
      <c r="C29" s="9">
        <v>573</v>
      </c>
      <c r="D29" s="10">
        <v>27.5</v>
      </c>
      <c r="E29" s="10">
        <v>44.5</v>
      </c>
      <c r="F29" s="10">
        <v>15.5</v>
      </c>
      <c r="G29" s="11">
        <v>0</v>
      </c>
    </row>
    <row r="30" spans="1:7" x14ac:dyDescent="0.25">
      <c r="A30" s="8" t="s">
        <v>56</v>
      </c>
      <c r="B30" s="8" t="s">
        <v>52</v>
      </c>
      <c r="C30" s="12">
        <v>568</v>
      </c>
      <c r="D30" s="13">
        <v>20.1</v>
      </c>
      <c r="E30" s="13">
        <v>46.4</v>
      </c>
      <c r="F30" s="13">
        <v>17.6</v>
      </c>
      <c r="G30" s="11">
        <v>0</v>
      </c>
    </row>
    <row r="31" spans="1:7" x14ac:dyDescent="0.25">
      <c r="A31" s="6" t="s">
        <v>57</v>
      </c>
      <c r="B31" s="6" t="s">
        <v>58</v>
      </c>
      <c r="C31" s="9">
        <v>74</v>
      </c>
      <c r="D31" s="10">
        <v>3.9</v>
      </c>
      <c r="E31" s="10">
        <v>4.4</v>
      </c>
      <c r="F31" s="10">
        <v>4.8</v>
      </c>
      <c r="G31" s="11">
        <v>0</v>
      </c>
    </row>
    <row r="32" spans="1:7" x14ac:dyDescent="0.25">
      <c r="A32" s="8" t="s">
        <v>59</v>
      </c>
      <c r="B32" s="8" t="s">
        <v>58</v>
      </c>
      <c r="C32" s="12">
        <v>494</v>
      </c>
      <c r="D32" s="13">
        <v>27</v>
      </c>
      <c r="E32" s="13">
        <v>26</v>
      </c>
      <c r="F32" s="13">
        <v>38</v>
      </c>
      <c r="G32" s="11">
        <v>0</v>
      </c>
    </row>
    <row r="33" spans="1:7" x14ac:dyDescent="0.25">
      <c r="A33" s="6" t="s">
        <v>60</v>
      </c>
      <c r="B33" s="6" t="s">
        <v>58</v>
      </c>
      <c r="C33" s="9">
        <v>357</v>
      </c>
      <c r="D33" s="10">
        <v>35</v>
      </c>
      <c r="E33" s="10">
        <v>1</v>
      </c>
      <c r="F33" s="10">
        <v>52</v>
      </c>
      <c r="G33" s="11">
        <v>0</v>
      </c>
    </row>
    <row r="34" spans="1:7" x14ac:dyDescent="0.25">
      <c r="A34" s="8" t="s">
        <v>61</v>
      </c>
      <c r="B34" s="8" t="s">
        <v>58</v>
      </c>
      <c r="C34" s="12">
        <v>336</v>
      </c>
      <c r="D34" s="13">
        <v>8.1</v>
      </c>
      <c r="E34" s="13">
        <v>8.8</v>
      </c>
      <c r="F34" s="13">
        <v>56</v>
      </c>
      <c r="G34" s="11">
        <v>0</v>
      </c>
    </row>
    <row r="35" spans="1:7" x14ac:dyDescent="0.25">
      <c r="A35" s="6" t="s">
        <v>62</v>
      </c>
      <c r="B35" s="6" t="s">
        <v>58</v>
      </c>
      <c r="C35" s="9">
        <v>61</v>
      </c>
      <c r="D35" s="10">
        <v>3.3</v>
      </c>
      <c r="E35" s="10">
        <v>3.7</v>
      </c>
      <c r="F35" s="10">
        <v>3.6</v>
      </c>
      <c r="G35" s="11">
        <v>0</v>
      </c>
    </row>
    <row r="36" spans="1:7" x14ac:dyDescent="0.25">
      <c r="A36" s="8" t="s">
        <v>63</v>
      </c>
      <c r="B36" s="8" t="s">
        <v>64</v>
      </c>
      <c r="C36" s="12">
        <v>24</v>
      </c>
      <c r="D36" s="13">
        <v>0.3</v>
      </c>
      <c r="E36" s="13">
        <v>0</v>
      </c>
      <c r="F36" s="13">
        <v>5.6</v>
      </c>
      <c r="G36" s="11">
        <v>0</v>
      </c>
    </row>
    <row r="37" spans="1:7" x14ac:dyDescent="0.25">
      <c r="A37" s="6" t="s">
        <v>65</v>
      </c>
      <c r="B37" s="6" t="s">
        <v>64</v>
      </c>
      <c r="C37" s="9">
        <v>12</v>
      </c>
      <c r="D37" s="10">
        <v>0.6</v>
      </c>
      <c r="E37" s="10">
        <v>0</v>
      </c>
      <c r="F37" s="10">
        <v>2.4</v>
      </c>
      <c r="G37" s="11">
        <v>0</v>
      </c>
    </row>
    <row r="38" spans="1:7" x14ac:dyDescent="0.25">
      <c r="A38" s="8" t="s">
        <v>66</v>
      </c>
      <c r="B38" s="8" t="s">
        <v>64</v>
      </c>
      <c r="C38" s="12">
        <v>38</v>
      </c>
      <c r="D38" s="13">
        <v>1.5</v>
      </c>
      <c r="E38" s="13">
        <v>0</v>
      </c>
      <c r="F38" s="13">
        <v>8</v>
      </c>
      <c r="G38" s="11">
        <v>0</v>
      </c>
    </row>
    <row r="39" spans="1:7" x14ac:dyDescent="0.25">
      <c r="A39" s="6" t="s">
        <v>67</v>
      </c>
      <c r="B39" s="6" t="s">
        <v>64</v>
      </c>
      <c r="C39" s="9">
        <v>19</v>
      </c>
      <c r="D39" s="10">
        <v>0.6</v>
      </c>
      <c r="E39" s="10">
        <v>0</v>
      </c>
      <c r="F39" s="10">
        <v>4.2</v>
      </c>
      <c r="G39" s="11">
        <v>0</v>
      </c>
    </row>
    <row r="40" spans="1:7" x14ac:dyDescent="0.25">
      <c r="A40" s="8" t="s">
        <v>68</v>
      </c>
      <c r="B40" s="8" t="s">
        <v>64</v>
      </c>
      <c r="C40" s="12">
        <v>29</v>
      </c>
      <c r="D40" s="13">
        <v>1.8</v>
      </c>
      <c r="E40" s="13">
        <v>0</v>
      </c>
      <c r="F40" s="13">
        <v>5.4</v>
      </c>
      <c r="G40" s="11">
        <v>0</v>
      </c>
    </row>
    <row r="41" spans="1:7" x14ac:dyDescent="0.25">
      <c r="A41" s="6" t="s">
        <v>69</v>
      </c>
      <c r="B41" s="6" t="s">
        <v>64</v>
      </c>
      <c r="C41" s="9">
        <v>16</v>
      </c>
      <c r="D41" s="10">
        <v>0.9</v>
      </c>
      <c r="E41" s="10">
        <v>0</v>
      </c>
      <c r="F41" s="10">
        <v>3</v>
      </c>
      <c r="G41" s="11">
        <v>0</v>
      </c>
    </row>
    <row r="42" spans="1:7" x14ac:dyDescent="0.25">
      <c r="A42" s="8" t="s">
        <v>70</v>
      </c>
      <c r="B42" s="8" t="s">
        <v>71</v>
      </c>
      <c r="C42" s="12">
        <v>97</v>
      </c>
      <c r="D42" s="13">
        <v>1.5</v>
      </c>
      <c r="E42" s="13">
        <v>0.2</v>
      </c>
      <c r="F42" s="13">
        <v>22.2</v>
      </c>
      <c r="G42" s="11">
        <v>0</v>
      </c>
    </row>
    <row r="43" spans="1:7" x14ac:dyDescent="0.25">
      <c r="A43" s="6" t="s">
        <v>72</v>
      </c>
      <c r="B43" s="6" t="s">
        <v>71</v>
      </c>
      <c r="C43" s="9">
        <v>66</v>
      </c>
      <c r="D43" s="10">
        <v>0.9</v>
      </c>
      <c r="E43" s="10">
        <v>0.3</v>
      </c>
      <c r="F43" s="10">
        <v>15</v>
      </c>
      <c r="G43" s="11">
        <v>0</v>
      </c>
    </row>
    <row r="44" spans="1:7" x14ac:dyDescent="0.25">
      <c r="A44" s="8" t="s">
        <v>73</v>
      </c>
      <c r="B44" s="8" t="s">
        <v>71</v>
      </c>
      <c r="C44" s="12">
        <v>35</v>
      </c>
      <c r="D44" s="13">
        <v>1</v>
      </c>
      <c r="E44" s="13">
        <v>0</v>
      </c>
      <c r="F44" s="13">
        <v>7.7</v>
      </c>
      <c r="G44" s="11">
        <v>0</v>
      </c>
    </row>
    <row r="45" spans="1:7" x14ac:dyDescent="0.25">
      <c r="A45" s="6" t="s">
        <v>74</v>
      </c>
      <c r="B45" s="6" t="s">
        <v>71</v>
      </c>
      <c r="C45" s="9">
        <v>16</v>
      </c>
      <c r="D45" s="10">
        <v>1.2</v>
      </c>
      <c r="E45" s="10">
        <v>0.2</v>
      </c>
      <c r="F45" s="10">
        <v>2.3</v>
      </c>
      <c r="G45" s="11">
        <v>0</v>
      </c>
    </row>
    <row r="46" spans="1:7" x14ac:dyDescent="0.25">
      <c r="A46" s="8" t="s">
        <v>75</v>
      </c>
      <c r="B46" s="8" t="s">
        <v>71</v>
      </c>
      <c r="C46" s="12">
        <v>37</v>
      </c>
      <c r="D46" s="13">
        <v>0.9</v>
      </c>
      <c r="E46" s="13">
        <v>0</v>
      </c>
      <c r="F46" s="13">
        <v>8.4</v>
      </c>
      <c r="G46" s="11">
        <v>0</v>
      </c>
    </row>
    <row r="47" spans="1:7" x14ac:dyDescent="0.25">
      <c r="A47" s="6" t="s">
        <v>76</v>
      </c>
      <c r="B47" s="6" t="s">
        <v>77</v>
      </c>
      <c r="C47" s="9">
        <v>397</v>
      </c>
      <c r="D47" s="10">
        <v>0</v>
      </c>
      <c r="E47" s="10">
        <v>0</v>
      </c>
      <c r="F47" s="10">
        <v>99.3</v>
      </c>
      <c r="G47" s="11">
        <v>0</v>
      </c>
    </row>
    <row r="48" spans="1:7" x14ac:dyDescent="0.25">
      <c r="A48" s="8" t="s">
        <v>78</v>
      </c>
      <c r="B48" s="8" t="s">
        <v>77</v>
      </c>
      <c r="C48" s="12">
        <v>28</v>
      </c>
      <c r="D48" s="13">
        <v>7.1</v>
      </c>
      <c r="E48" s="13">
        <v>0</v>
      </c>
      <c r="F48" s="13">
        <v>0</v>
      </c>
      <c r="G48" s="11">
        <v>0</v>
      </c>
    </row>
    <row r="49" spans="1:7" x14ac:dyDescent="0.25">
      <c r="A49" s="14" t="s">
        <v>79</v>
      </c>
      <c r="B49" s="14" t="s">
        <v>80</v>
      </c>
      <c r="C49" s="15">
        <v>884</v>
      </c>
      <c r="D49" s="11">
        <v>0</v>
      </c>
      <c r="E49" s="11">
        <v>100</v>
      </c>
      <c r="F49" s="11">
        <v>0</v>
      </c>
      <c r="G49" s="11">
        <v>0</v>
      </c>
    </row>
    <row r="50" spans="1:7" x14ac:dyDescent="0.25">
      <c r="A50" s="14" t="s">
        <v>2</v>
      </c>
      <c r="B50" s="14" t="s">
        <v>80</v>
      </c>
      <c r="C50" s="15" t="s">
        <v>2</v>
      </c>
      <c r="D50" s="11" t="s">
        <v>2</v>
      </c>
      <c r="E50" s="11" t="s">
        <v>2</v>
      </c>
      <c r="F50" s="11" t="s">
        <v>2</v>
      </c>
      <c r="G50" s="11" t="s">
        <v>2</v>
      </c>
    </row>
    <row r="51" spans="1:7" x14ac:dyDescent="0.25">
      <c r="A51" s="14" t="s">
        <v>2</v>
      </c>
      <c r="B51" s="14" t="s">
        <v>80</v>
      </c>
      <c r="C51" s="15" t="s">
        <v>2</v>
      </c>
      <c r="D51" s="11" t="s">
        <v>2</v>
      </c>
      <c r="E51" s="11" t="s">
        <v>2</v>
      </c>
      <c r="F51" s="11" t="s">
        <v>2</v>
      </c>
      <c r="G51" s="11" t="s">
        <v>2</v>
      </c>
    </row>
    <row r="52" spans="1:7" x14ac:dyDescent="0.25">
      <c r="A52" s="14" t="s">
        <v>2</v>
      </c>
      <c r="B52" s="14" t="s">
        <v>80</v>
      </c>
      <c r="C52" s="15" t="s">
        <v>2</v>
      </c>
      <c r="D52" s="11" t="s">
        <v>2</v>
      </c>
      <c r="E52" s="11" t="s">
        <v>2</v>
      </c>
      <c r="F52" s="11" t="s">
        <v>2</v>
      </c>
      <c r="G52" s="11" t="s">
        <v>2</v>
      </c>
    </row>
    <row r="53" spans="1:7" x14ac:dyDescent="0.25">
      <c r="A53" s="14" t="s">
        <v>2</v>
      </c>
      <c r="B53" s="14" t="s">
        <v>80</v>
      </c>
      <c r="C53" s="15" t="s">
        <v>2</v>
      </c>
      <c r="D53" s="11" t="s">
        <v>2</v>
      </c>
      <c r="E53" s="11" t="s">
        <v>2</v>
      </c>
      <c r="F53" s="11" t="s">
        <v>2</v>
      </c>
      <c r="G53" s="11" t="s">
        <v>2</v>
      </c>
    </row>
    <row r="54" spans="1:7" x14ac:dyDescent="0.25">
      <c r="A54" s="14" t="s">
        <v>2</v>
      </c>
      <c r="B54" s="14" t="s">
        <v>80</v>
      </c>
      <c r="C54" s="15" t="s">
        <v>2</v>
      </c>
      <c r="D54" s="11" t="s">
        <v>2</v>
      </c>
      <c r="E54" s="11" t="s">
        <v>2</v>
      </c>
      <c r="F54" s="11" t="s">
        <v>2</v>
      </c>
      <c r="G54" s="11" t="s">
        <v>2</v>
      </c>
    </row>
    <row r="55" spans="1:7" x14ac:dyDescent="0.25">
      <c r="A55" s="14" t="s">
        <v>2</v>
      </c>
      <c r="B55" s="14" t="s">
        <v>80</v>
      </c>
      <c r="C55" s="15" t="s">
        <v>2</v>
      </c>
      <c r="D55" s="11" t="s">
        <v>2</v>
      </c>
      <c r="E55" s="11" t="s">
        <v>2</v>
      </c>
      <c r="F55" s="11" t="s">
        <v>2</v>
      </c>
      <c r="G55" s="11" t="s">
        <v>2</v>
      </c>
    </row>
    <row r="56" spans="1:7" x14ac:dyDescent="0.25">
      <c r="A56" s="14" t="s">
        <v>2</v>
      </c>
      <c r="B56" s="14" t="s">
        <v>80</v>
      </c>
      <c r="C56" s="15" t="s">
        <v>2</v>
      </c>
      <c r="D56" s="11" t="s">
        <v>2</v>
      </c>
      <c r="E56" s="11" t="s">
        <v>2</v>
      </c>
      <c r="F56" s="11" t="s">
        <v>2</v>
      </c>
      <c r="G56" s="11" t="s">
        <v>2</v>
      </c>
    </row>
    <row r="57" spans="1:7" x14ac:dyDescent="0.25">
      <c r="A57" s="14" t="s">
        <v>2</v>
      </c>
      <c r="B57" s="14" t="s">
        <v>80</v>
      </c>
      <c r="C57" s="15" t="s">
        <v>2</v>
      </c>
      <c r="D57" s="11" t="s">
        <v>2</v>
      </c>
      <c r="E57" s="11" t="s">
        <v>2</v>
      </c>
      <c r="F57" s="11" t="s">
        <v>2</v>
      </c>
      <c r="G57" s="11" t="s">
        <v>2</v>
      </c>
    </row>
    <row r="58" spans="1:7" x14ac:dyDescent="0.25">
      <c r="A58" s="14" t="s">
        <v>2</v>
      </c>
      <c r="B58" s="14" t="s">
        <v>80</v>
      </c>
      <c r="C58" s="15" t="s">
        <v>2</v>
      </c>
      <c r="D58" s="11" t="s">
        <v>2</v>
      </c>
      <c r="E58" s="11" t="s">
        <v>2</v>
      </c>
      <c r="F58" s="11" t="s">
        <v>2</v>
      </c>
      <c r="G58" s="11" t="s">
        <v>2</v>
      </c>
    </row>
    <row r="59" spans="1:7" x14ac:dyDescent="0.25">
      <c r="A59" s="14" t="s">
        <v>2</v>
      </c>
      <c r="B59" s="14" t="s">
        <v>80</v>
      </c>
      <c r="C59" s="15" t="s">
        <v>2</v>
      </c>
      <c r="D59" s="11" t="s">
        <v>2</v>
      </c>
      <c r="E59" s="11" t="s">
        <v>2</v>
      </c>
      <c r="F59" s="11" t="s">
        <v>2</v>
      </c>
      <c r="G59" s="11" t="s">
        <v>2</v>
      </c>
    </row>
  </sheetData>
  <sheetProtection sheet="1" formatColumns="0" formatRows="0" autoFilter="0"/>
  <autoFilter ref="A4:G59"/>
  <mergeCells count="2">
    <mergeCell ref="A1:G1"/>
    <mergeCell ref="A2:G2"/>
  </mergeCells>
  <dataValidations count="3">
    <dataValidation type="decimal" operator="greaterThanOrEqual" showErrorMessage="1" errorTitle="Số không hợp lệ" error="Nhập số lớn hơn hoặc bằng 0." sqref="C49:G59">
      <formula1>0</formula1>
    </dataValidation>
    <dataValidation type="decimal" operator="greaterThanOrEqual" showErrorMessage="1" errorTitle="Số không hợp lệ" error="Nhập số lớn hơn hoặc bằng 0." sqref="G10:G59">
      <formula1>0</formula1>
    </dataValidation>
    <dataValidation type="decimal" operator="greaterThanOrEqual" showErrorMessage="1" errorTitle="Số không hợp lệ" error="Nhập số lớn hơn hoặc bằng 0." sqref="G5:G59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&amp;L&amp;8Khẩu Phần · khauphan.hoagao.store&amp;R&amp;8Trang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style="1" customWidth="1"/>
    <col min="2" max="2" width="12" style="1" customWidth="1"/>
    <col min="3" max="3" width="36" style="1" customWidth="1"/>
    <col min="4" max="4" width="26" style="1" customWidth="1"/>
    <col min="5" max="9" width="10" style="1" customWidth="1"/>
  </cols>
  <sheetData>
    <row r="1" ht="26" customHeight="1" spans="1:9" x14ac:dyDescent="0.25">
      <c r="A1" s="2" t="s">
        <v>81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4" ht="30" customHeight="1" spans="1:9" x14ac:dyDescent="0.25">
      <c r="A4" s="4" t="s">
        <v>82</v>
      </c>
      <c r="B4" s="4" t="s">
        <v>83</v>
      </c>
      <c r="C4" s="4" t="s">
        <v>84</v>
      </c>
      <c r="D4" s="4" t="s">
        <v>19</v>
      </c>
      <c r="E4" s="4" t="s">
        <v>85</v>
      </c>
      <c r="F4" s="4" t="s">
        <v>21</v>
      </c>
      <c r="G4" s="4" t="s">
        <v>22</v>
      </c>
      <c r="H4" s="4" t="s">
        <v>23</v>
      </c>
      <c r="I4" s="4" t="s">
        <v>24</v>
      </c>
    </row>
    <row r="5" spans="1:9" x14ac:dyDescent="0.25">
      <c r="A5" s="6" t="s">
        <v>86</v>
      </c>
      <c r="B5" s="6" t="s">
        <v>87</v>
      </c>
      <c r="C5" s="14" t="s">
        <v>88</v>
      </c>
      <c r="D5" s="14" t="s">
        <v>26</v>
      </c>
      <c r="E5" s="15">
        <v>75</v>
      </c>
      <c r="F5" s="10">
        <f>IF(OR(D5="",E5=""),0,VLOOKUP(D5,'Thực phẩm'!$A$5:$G$59,3,FALSE)*E5/100)</f>
      </c>
      <c r="G5" s="10">
        <f>IF(OR(D5="",E5=""),0,VLOOKUP(D5,'Thực phẩm'!$A$5:$G$59,4,FALSE)*E5/100)</f>
      </c>
      <c r="H5" s="10">
        <f>IF(OR(D5="",E5=""),0,VLOOKUP(D5,'Thực phẩm'!$A$5:$G$59,5,FALSE)*E5/100)</f>
      </c>
      <c r="I5" s="10">
        <f>IF(OR(D5="",E5=""),0,VLOOKUP(D5,'Thực phẩm'!$A$5:$G$59,6,FALSE)*E5/100)</f>
      </c>
    </row>
    <row r="6" spans="1:9" x14ac:dyDescent="0.25">
      <c r="A6" s="8" t="s">
        <v>86</v>
      </c>
      <c r="B6" s="8" t="s">
        <v>87</v>
      </c>
      <c r="C6" s="14" t="s">
        <v>2</v>
      </c>
      <c r="D6" s="14" t="s">
        <v>33</v>
      </c>
      <c r="E6" s="15">
        <v>35</v>
      </c>
      <c r="F6" s="13">
        <f>IF(OR(D6="",E6=""),0,VLOOKUP(D6,'Thực phẩm'!$A$5:$G$59,3,FALSE)*E6/100)</f>
      </c>
      <c r="G6" s="13">
        <f>IF(OR(D6="",E6=""),0,VLOOKUP(D6,'Thực phẩm'!$A$5:$G$59,4,FALSE)*E6/100)</f>
      </c>
      <c r="H6" s="13">
        <f>IF(OR(D6="",E6=""),0,VLOOKUP(D6,'Thực phẩm'!$A$5:$G$59,5,FALSE)*E6/100)</f>
      </c>
      <c r="I6" s="13">
        <f>IF(OR(D6="",E6=""),0,VLOOKUP(D6,'Thực phẩm'!$A$5:$G$59,6,FALSE)*E6/100)</f>
      </c>
    </row>
    <row r="7" spans="1:9" x14ac:dyDescent="0.25">
      <c r="A7" s="6" t="s">
        <v>86</v>
      </c>
      <c r="B7" s="6" t="s">
        <v>87</v>
      </c>
      <c r="C7" s="14" t="s">
        <v>2</v>
      </c>
      <c r="D7" s="14" t="s">
        <v>39</v>
      </c>
      <c r="E7" s="15">
        <v>20</v>
      </c>
      <c r="F7" s="10">
        <f>IF(OR(D7="",E7=""),0,VLOOKUP(D7,'Thực phẩm'!$A$5:$G$59,3,FALSE)*E7/100)</f>
      </c>
      <c r="G7" s="10">
        <f>IF(OR(D7="",E7=""),0,VLOOKUP(D7,'Thực phẩm'!$A$5:$G$59,4,FALSE)*E7/100)</f>
      </c>
      <c r="H7" s="10">
        <f>IF(OR(D7="",E7=""),0,VLOOKUP(D7,'Thực phẩm'!$A$5:$G$59,5,FALSE)*E7/100)</f>
      </c>
      <c r="I7" s="10">
        <f>IF(OR(D7="",E7=""),0,VLOOKUP(D7,'Thực phẩm'!$A$5:$G$59,6,FALSE)*E7/100)</f>
      </c>
    </row>
    <row r="8" spans="1:9" x14ac:dyDescent="0.25">
      <c r="A8" s="8" t="s">
        <v>86</v>
      </c>
      <c r="B8" s="8" t="s">
        <v>87</v>
      </c>
      <c r="C8" s="14" t="s">
        <v>2</v>
      </c>
      <c r="D8" s="14" t="s">
        <v>63</v>
      </c>
      <c r="E8" s="15">
        <v>50</v>
      </c>
      <c r="F8" s="13">
        <f>IF(OR(D8="",E8=""),0,VLOOKUP(D8,'Thực phẩm'!$A$5:$G$59,3,FALSE)*E8/100)</f>
      </c>
      <c r="G8" s="13">
        <f>IF(OR(D8="",E8=""),0,VLOOKUP(D8,'Thực phẩm'!$A$5:$G$59,4,FALSE)*E8/100)</f>
      </c>
      <c r="H8" s="13">
        <f>IF(OR(D8="",E8=""),0,VLOOKUP(D8,'Thực phẩm'!$A$5:$G$59,5,FALSE)*E8/100)</f>
      </c>
      <c r="I8" s="13">
        <f>IF(OR(D8="",E8=""),0,VLOOKUP(D8,'Thực phẩm'!$A$5:$G$59,6,FALSE)*E8/100)</f>
      </c>
    </row>
    <row r="9" spans="1:9" x14ac:dyDescent="0.25">
      <c r="A9" s="6" t="s">
        <v>86</v>
      </c>
      <c r="B9" s="6" t="s">
        <v>87</v>
      </c>
      <c r="C9" s="14" t="s">
        <v>2</v>
      </c>
      <c r="D9" s="14" t="s">
        <v>47</v>
      </c>
      <c r="E9" s="15">
        <v>10</v>
      </c>
      <c r="F9" s="10">
        <f>IF(OR(D9="",E9=""),0,VLOOKUP(D9,'Thực phẩm'!$A$5:$G$59,3,FALSE)*E9/100)</f>
      </c>
      <c r="G9" s="10">
        <f>IF(OR(D9="",E9=""),0,VLOOKUP(D9,'Thực phẩm'!$A$5:$G$59,4,FALSE)*E9/100)</f>
      </c>
      <c r="H9" s="10">
        <f>IF(OR(D9="",E9=""),0,VLOOKUP(D9,'Thực phẩm'!$A$5:$G$59,5,FALSE)*E9/100)</f>
      </c>
      <c r="I9" s="10">
        <f>IF(OR(D9="",E9=""),0,VLOOKUP(D9,'Thực phẩm'!$A$5:$G$59,6,FALSE)*E9/100)</f>
      </c>
    </row>
    <row r="10" spans="1:9" x14ac:dyDescent="0.25">
      <c r="A10" s="8" t="s">
        <v>86</v>
      </c>
      <c r="B10" s="8" t="s">
        <v>87</v>
      </c>
      <c r="C10" s="14" t="s">
        <v>2</v>
      </c>
      <c r="D10" s="14" t="s">
        <v>79</v>
      </c>
      <c r="E10" s="15">
        <v>6</v>
      </c>
      <c r="F10" s="13">
        <f>IF(OR(D10="",E10=""),0,VLOOKUP(D10,'Thực phẩm'!$A$5:$G$59,3,FALSE)*E10/100)</f>
      </c>
      <c r="G10" s="13">
        <f>IF(OR(D10="",E10=""),0,VLOOKUP(D10,'Thực phẩm'!$A$5:$G$59,4,FALSE)*E10/100)</f>
      </c>
      <c r="H10" s="13">
        <f>IF(OR(D10="",E10=""),0,VLOOKUP(D10,'Thực phẩm'!$A$5:$G$59,5,FALSE)*E10/100)</f>
      </c>
      <c r="I10" s="13">
        <f>IF(OR(D10="",E10=""),0,VLOOKUP(D10,'Thực phẩm'!$A$5:$G$59,6,FALSE)*E10/100)</f>
      </c>
    </row>
    <row r="11" spans="1:9" x14ac:dyDescent="0.25">
      <c r="A11" s="6" t="s">
        <v>86</v>
      </c>
      <c r="B11" s="6" t="s">
        <v>87</v>
      </c>
      <c r="C11" s="14" t="s">
        <v>2</v>
      </c>
      <c r="D11" s="14" t="s">
        <v>78</v>
      </c>
      <c r="E11" s="15">
        <v>4</v>
      </c>
      <c r="F11" s="10">
        <f>IF(OR(D11="",E11=""),0,VLOOKUP(D11,'Thực phẩm'!$A$5:$G$59,3,FALSE)*E11/100)</f>
      </c>
      <c r="G11" s="10">
        <f>IF(OR(D11="",E11=""),0,VLOOKUP(D11,'Thực phẩm'!$A$5:$G$59,4,FALSE)*E11/100)</f>
      </c>
      <c r="H11" s="10">
        <f>IF(OR(D11="",E11=""),0,VLOOKUP(D11,'Thực phẩm'!$A$5:$G$59,5,FALSE)*E11/100)</f>
      </c>
      <c r="I11" s="10">
        <f>IF(OR(D11="",E11=""),0,VLOOKUP(D11,'Thực phẩm'!$A$5:$G$59,6,FALSE)*E11/100)</f>
      </c>
    </row>
    <row r="12" spans="1:9" x14ac:dyDescent="0.25">
      <c r="A12" s="8" t="s">
        <v>86</v>
      </c>
      <c r="B12" s="8" t="s">
        <v>87</v>
      </c>
      <c r="C12" s="14" t="s">
        <v>2</v>
      </c>
      <c r="D12" s="14" t="s">
        <v>76</v>
      </c>
      <c r="E12" s="15">
        <v>3</v>
      </c>
      <c r="F12" s="13">
        <f>IF(OR(D12="",E12=""),0,VLOOKUP(D12,'Thực phẩm'!$A$5:$G$59,3,FALSE)*E12/100)</f>
      </c>
      <c r="G12" s="13">
        <f>IF(OR(D12="",E12=""),0,VLOOKUP(D12,'Thực phẩm'!$A$5:$G$59,4,FALSE)*E12/100)</f>
      </c>
      <c r="H12" s="13">
        <f>IF(OR(D12="",E12=""),0,VLOOKUP(D12,'Thực phẩm'!$A$5:$G$59,5,FALSE)*E12/100)</f>
      </c>
      <c r="I12" s="13">
        <f>IF(OR(D12="",E12=""),0,VLOOKUP(D12,'Thực phẩm'!$A$5:$G$59,6,FALSE)*E12/100)</f>
      </c>
    </row>
    <row r="13" spans="1:9" x14ac:dyDescent="0.25">
      <c r="A13" s="6" t="s">
        <v>86</v>
      </c>
      <c r="B13" s="6" t="s">
        <v>87</v>
      </c>
      <c r="C13" s="14" t="s">
        <v>2</v>
      </c>
      <c r="D13" s="14" t="s">
        <v>2</v>
      </c>
      <c r="E13" s="15"/>
      <c r="F13" s="10">
        <f>IF(OR(D13="",E13=""),0,VLOOKUP(D13,'Thực phẩm'!$A$5:$G$59,3,FALSE)*E13/100)</f>
      </c>
      <c r="G13" s="10">
        <f>IF(OR(D13="",E13=""),0,VLOOKUP(D13,'Thực phẩm'!$A$5:$G$59,4,FALSE)*E13/100)</f>
      </c>
      <c r="H13" s="10">
        <f>IF(OR(D13="",E13=""),0,VLOOKUP(D13,'Thực phẩm'!$A$5:$G$59,5,FALSE)*E13/100)</f>
      </c>
      <c r="I13" s="10">
        <f>IF(OR(D13="",E13=""),0,VLOOKUP(D13,'Thực phẩm'!$A$5:$G$59,6,FALSE)*E13/100)</f>
      </c>
    </row>
    <row r="14" spans="1:9" x14ac:dyDescent="0.25">
      <c r="A14" s="16" t="s">
        <v>86</v>
      </c>
      <c r="B14" s="16" t="s">
        <v>87</v>
      </c>
      <c r="C14" s="17" t="s">
        <v>2</v>
      </c>
      <c r="D14" s="17" t="s">
        <v>2</v>
      </c>
      <c r="E14" s="18"/>
      <c r="F14" s="19">
        <f>IF(OR(D14="",E14=""),0,VLOOKUP(D14,'Thực phẩm'!$A$5:$G$59,3,FALSE)*E14/100)</f>
      </c>
      <c r="G14" s="19">
        <f>IF(OR(D14="",E14=""),0,VLOOKUP(D14,'Thực phẩm'!$A$5:$G$59,4,FALSE)*E14/100)</f>
      </c>
      <c r="H14" s="19">
        <f>IF(OR(D14="",E14=""),0,VLOOKUP(D14,'Thực phẩm'!$A$5:$G$59,5,FALSE)*E14/100)</f>
      </c>
      <c r="I14" s="19">
        <f>IF(OR(D14="",E14=""),0,VLOOKUP(D14,'Thực phẩm'!$A$5:$G$59,6,FALSE)*E14/100)</f>
      </c>
    </row>
    <row r="15" spans="1:9" x14ac:dyDescent="0.25">
      <c r="A15" s="6" t="s">
        <v>86</v>
      </c>
      <c r="B15" s="6" t="s">
        <v>89</v>
      </c>
      <c r="C15" s="14" t="s">
        <v>90</v>
      </c>
      <c r="D15" s="14" t="s">
        <v>53</v>
      </c>
      <c r="E15" s="15">
        <v>15</v>
      </c>
      <c r="F15" s="10">
        <f>IF(OR(D15="",E15=""),0,VLOOKUP(D15,'Thực phẩm'!$A$5:$G$59,3,FALSE)*E15/100)</f>
      </c>
      <c r="G15" s="10">
        <f>IF(OR(D15="",E15=""),0,VLOOKUP(D15,'Thực phẩm'!$A$5:$G$59,4,FALSE)*E15/100)</f>
      </c>
      <c r="H15" s="10">
        <f>IF(OR(D15="",E15=""),0,VLOOKUP(D15,'Thực phẩm'!$A$5:$G$59,5,FALSE)*E15/100)</f>
      </c>
      <c r="I15" s="10">
        <f>IF(OR(D15="",E15=""),0,VLOOKUP(D15,'Thực phẩm'!$A$5:$G$59,6,FALSE)*E15/100)</f>
      </c>
    </row>
    <row r="16" spans="1:9" x14ac:dyDescent="0.25">
      <c r="A16" s="8" t="s">
        <v>86</v>
      </c>
      <c r="B16" s="8" t="s">
        <v>89</v>
      </c>
      <c r="C16" s="14" t="s">
        <v>2</v>
      </c>
      <c r="D16" s="14" t="s">
        <v>76</v>
      </c>
      <c r="E16" s="15">
        <v>15</v>
      </c>
      <c r="F16" s="13">
        <f>IF(OR(D16="",E16=""),0,VLOOKUP(D16,'Thực phẩm'!$A$5:$G$59,3,FALSE)*E16/100)</f>
      </c>
      <c r="G16" s="13">
        <f>IF(OR(D16="",E16=""),0,VLOOKUP(D16,'Thực phẩm'!$A$5:$G$59,4,FALSE)*E16/100)</f>
      </c>
      <c r="H16" s="13">
        <f>IF(OR(D16="",E16=""),0,VLOOKUP(D16,'Thực phẩm'!$A$5:$G$59,5,FALSE)*E16/100)</f>
      </c>
      <c r="I16" s="13">
        <f>IF(OR(D16="",E16=""),0,VLOOKUP(D16,'Thực phẩm'!$A$5:$G$59,6,FALSE)*E16/100)</f>
      </c>
    </row>
    <row r="17" spans="1:9" x14ac:dyDescent="0.25">
      <c r="A17" s="6" t="s">
        <v>86</v>
      </c>
      <c r="B17" s="6" t="s">
        <v>89</v>
      </c>
      <c r="C17" s="14" t="s">
        <v>2</v>
      </c>
      <c r="D17" s="14" t="s">
        <v>62</v>
      </c>
      <c r="E17" s="15">
        <v>100</v>
      </c>
      <c r="F17" s="10">
        <f>IF(OR(D17="",E17=""),0,VLOOKUP(D17,'Thực phẩm'!$A$5:$G$59,3,FALSE)*E17/100)</f>
      </c>
      <c r="G17" s="10">
        <f>IF(OR(D17="",E17=""),0,VLOOKUP(D17,'Thực phẩm'!$A$5:$G$59,4,FALSE)*E17/100)</f>
      </c>
      <c r="H17" s="10">
        <f>IF(OR(D17="",E17=""),0,VLOOKUP(D17,'Thực phẩm'!$A$5:$G$59,5,FALSE)*E17/100)</f>
      </c>
      <c r="I17" s="10">
        <f>IF(OR(D17="",E17=""),0,VLOOKUP(D17,'Thực phẩm'!$A$5:$G$59,6,FALSE)*E17/100)</f>
      </c>
    </row>
    <row r="18" spans="1:9" x14ac:dyDescent="0.25">
      <c r="A18" s="8" t="s">
        <v>86</v>
      </c>
      <c r="B18" s="8" t="s">
        <v>89</v>
      </c>
      <c r="C18" s="14" t="s">
        <v>2</v>
      </c>
      <c r="D18" s="14" t="s">
        <v>70</v>
      </c>
      <c r="E18" s="15">
        <v>60</v>
      </c>
      <c r="F18" s="13">
        <f>IF(OR(D18="",E18=""),0,VLOOKUP(D18,'Thực phẩm'!$A$5:$G$59,3,FALSE)*E18/100)</f>
      </c>
      <c r="G18" s="13">
        <f>IF(OR(D18="",E18=""),0,VLOOKUP(D18,'Thực phẩm'!$A$5:$G$59,4,FALSE)*E18/100)</f>
      </c>
      <c r="H18" s="13">
        <f>IF(OR(D18="",E18=""),0,VLOOKUP(D18,'Thực phẩm'!$A$5:$G$59,5,FALSE)*E18/100)</f>
      </c>
      <c r="I18" s="13">
        <f>IF(OR(D18="",E18=""),0,VLOOKUP(D18,'Thực phẩm'!$A$5:$G$59,6,FALSE)*E18/100)</f>
      </c>
    </row>
    <row r="19" spans="1:9" x14ac:dyDescent="0.25">
      <c r="A19" s="6" t="s">
        <v>86</v>
      </c>
      <c r="B19" s="6" t="s">
        <v>89</v>
      </c>
      <c r="C19" s="14" t="s">
        <v>2</v>
      </c>
      <c r="D19" s="14" t="s">
        <v>2</v>
      </c>
      <c r="E19" s="15"/>
      <c r="F19" s="10">
        <f>IF(OR(D19="",E19=""),0,VLOOKUP(D19,'Thực phẩm'!$A$5:$G$59,3,FALSE)*E19/100)</f>
      </c>
      <c r="G19" s="10">
        <f>IF(OR(D19="",E19=""),0,VLOOKUP(D19,'Thực phẩm'!$A$5:$G$59,4,FALSE)*E19/100)</f>
      </c>
      <c r="H19" s="10">
        <f>IF(OR(D19="",E19=""),0,VLOOKUP(D19,'Thực phẩm'!$A$5:$G$59,5,FALSE)*E19/100)</f>
      </c>
      <c r="I19" s="10">
        <f>IF(OR(D19="",E19=""),0,VLOOKUP(D19,'Thực phẩm'!$A$5:$G$59,6,FALSE)*E19/100)</f>
      </c>
    </row>
    <row r="20" spans="1:9" x14ac:dyDescent="0.25">
      <c r="A20" s="16" t="s">
        <v>86</v>
      </c>
      <c r="B20" s="16" t="s">
        <v>89</v>
      </c>
      <c r="C20" s="17" t="s">
        <v>2</v>
      </c>
      <c r="D20" s="17" t="s">
        <v>2</v>
      </c>
      <c r="E20" s="18"/>
      <c r="F20" s="19">
        <f>IF(OR(D20="",E20=""),0,VLOOKUP(D20,'Thực phẩm'!$A$5:$G$59,3,FALSE)*E20/100)</f>
      </c>
      <c r="G20" s="19">
        <f>IF(OR(D20="",E20=""),0,VLOOKUP(D20,'Thực phẩm'!$A$5:$G$59,4,FALSE)*E20/100)</f>
      </c>
      <c r="H20" s="19">
        <f>IF(OR(D20="",E20=""),0,VLOOKUP(D20,'Thực phẩm'!$A$5:$G$59,5,FALSE)*E20/100)</f>
      </c>
      <c r="I20" s="19">
        <f>IF(OR(D20="",E20=""),0,VLOOKUP(D20,'Thực phẩm'!$A$5:$G$59,6,FALSE)*E20/100)</f>
      </c>
    </row>
    <row r="21" spans="1:9" x14ac:dyDescent="0.25">
      <c r="A21" s="6" t="s">
        <v>91</v>
      </c>
      <c r="B21" s="6" t="s">
        <v>87</v>
      </c>
      <c r="C21" s="14" t="s">
        <v>92</v>
      </c>
      <c r="D21" s="14" t="s">
        <v>26</v>
      </c>
      <c r="E21" s="15">
        <v>75</v>
      </c>
      <c r="F21" s="10">
        <f>IF(OR(D21="",E21=""),0,VLOOKUP(D21,'Thực phẩm'!$A$5:$G$59,3,FALSE)*E21/100)</f>
      </c>
      <c r="G21" s="10">
        <f>IF(OR(D21="",E21=""),0,VLOOKUP(D21,'Thực phẩm'!$A$5:$G$59,4,FALSE)*E21/100)</f>
      </c>
      <c r="H21" s="10">
        <f>IF(OR(D21="",E21=""),0,VLOOKUP(D21,'Thực phẩm'!$A$5:$G$59,5,FALSE)*E21/100)</f>
      </c>
      <c r="I21" s="10">
        <f>IF(OR(D21="",E21=""),0,VLOOKUP(D21,'Thực phẩm'!$A$5:$G$59,6,FALSE)*E21/100)</f>
      </c>
    </row>
    <row r="22" spans="1:9" x14ac:dyDescent="0.25">
      <c r="A22" s="8" t="s">
        <v>91</v>
      </c>
      <c r="B22" s="8" t="s">
        <v>87</v>
      </c>
      <c r="C22" s="14" t="s">
        <v>2</v>
      </c>
      <c r="D22" s="14" t="s">
        <v>45</v>
      </c>
      <c r="E22" s="15">
        <v>40</v>
      </c>
      <c r="F22" s="13">
        <f>IF(OR(D22="",E22=""),0,VLOOKUP(D22,'Thực phẩm'!$A$5:$G$59,3,FALSE)*E22/100)</f>
      </c>
      <c r="G22" s="13">
        <f>IF(OR(D22="",E22=""),0,VLOOKUP(D22,'Thực phẩm'!$A$5:$G$59,4,FALSE)*E22/100)</f>
      </c>
      <c r="H22" s="13">
        <f>IF(OR(D22="",E22=""),0,VLOOKUP(D22,'Thực phẩm'!$A$5:$G$59,5,FALSE)*E22/100)</f>
      </c>
      <c r="I22" s="13">
        <f>IF(OR(D22="",E22=""),0,VLOOKUP(D22,'Thực phẩm'!$A$5:$G$59,6,FALSE)*E22/100)</f>
      </c>
    </row>
    <row r="23" spans="1:9" x14ac:dyDescent="0.25">
      <c r="A23" s="6" t="s">
        <v>91</v>
      </c>
      <c r="B23" s="6" t="s">
        <v>87</v>
      </c>
      <c r="C23" s="14" t="s">
        <v>2</v>
      </c>
      <c r="D23" s="14" t="s">
        <v>67</v>
      </c>
      <c r="E23" s="15">
        <v>20</v>
      </c>
      <c r="F23" s="10">
        <f>IF(OR(D23="",E23=""),0,VLOOKUP(D23,'Thực phẩm'!$A$5:$G$59,3,FALSE)*E23/100)</f>
      </c>
      <c r="G23" s="10">
        <f>IF(OR(D23="",E23=""),0,VLOOKUP(D23,'Thực phẩm'!$A$5:$G$59,4,FALSE)*E23/100)</f>
      </c>
      <c r="H23" s="10">
        <f>IF(OR(D23="",E23=""),0,VLOOKUP(D23,'Thực phẩm'!$A$5:$G$59,5,FALSE)*E23/100)</f>
      </c>
      <c r="I23" s="10">
        <f>IF(OR(D23="",E23=""),0,VLOOKUP(D23,'Thực phẩm'!$A$5:$G$59,6,FALSE)*E23/100)</f>
      </c>
    </row>
    <row r="24" spans="1:9" x14ac:dyDescent="0.25">
      <c r="A24" s="8" t="s">
        <v>91</v>
      </c>
      <c r="B24" s="8" t="s">
        <v>87</v>
      </c>
      <c r="C24" s="14" t="s">
        <v>2</v>
      </c>
      <c r="D24" s="14" t="s">
        <v>68</v>
      </c>
      <c r="E24" s="15">
        <v>50</v>
      </c>
      <c r="F24" s="13">
        <f>IF(OR(D24="",E24=""),0,VLOOKUP(D24,'Thực phẩm'!$A$5:$G$59,3,FALSE)*E24/100)</f>
      </c>
      <c r="G24" s="13">
        <f>IF(OR(D24="",E24=""),0,VLOOKUP(D24,'Thực phẩm'!$A$5:$G$59,4,FALSE)*E24/100)</f>
      </c>
      <c r="H24" s="13">
        <f>IF(OR(D24="",E24=""),0,VLOOKUP(D24,'Thực phẩm'!$A$5:$G$59,5,FALSE)*E24/100)</f>
      </c>
      <c r="I24" s="13">
        <f>IF(OR(D24="",E24=""),0,VLOOKUP(D24,'Thực phẩm'!$A$5:$G$59,6,FALSE)*E24/100)</f>
      </c>
    </row>
    <row r="25" spans="1:9" x14ac:dyDescent="0.25">
      <c r="A25" s="6" t="s">
        <v>91</v>
      </c>
      <c r="B25" s="6" t="s">
        <v>87</v>
      </c>
      <c r="C25" s="14" t="s">
        <v>2</v>
      </c>
      <c r="D25" s="14" t="s">
        <v>79</v>
      </c>
      <c r="E25" s="15">
        <v>6</v>
      </c>
      <c r="F25" s="10">
        <f>IF(OR(D25="",E25=""),0,VLOOKUP(D25,'Thực phẩm'!$A$5:$G$59,3,FALSE)*E25/100)</f>
      </c>
      <c r="G25" s="10">
        <f>IF(OR(D25="",E25=""),0,VLOOKUP(D25,'Thực phẩm'!$A$5:$G$59,4,FALSE)*E25/100)</f>
      </c>
      <c r="H25" s="10">
        <f>IF(OR(D25="",E25=""),0,VLOOKUP(D25,'Thực phẩm'!$A$5:$G$59,5,FALSE)*E25/100)</f>
      </c>
      <c r="I25" s="10">
        <f>IF(OR(D25="",E25=""),0,VLOOKUP(D25,'Thực phẩm'!$A$5:$G$59,6,FALSE)*E25/100)</f>
      </c>
    </row>
    <row r="26" spans="1:9" x14ac:dyDescent="0.25">
      <c r="A26" s="8" t="s">
        <v>91</v>
      </c>
      <c r="B26" s="8" t="s">
        <v>87</v>
      </c>
      <c r="C26" s="14" t="s">
        <v>2</v>
      </c>
      <c r="D26" s="14" t="s">
        <v>78</v>
      </c>
      <c r="E26" s="15">
        <v>4</v>
      </c>
      <c r="F26" s="13">
        <f>IF(OR(D26="",E26=""),0,VLOOKUP(D26,'Thực phẩm'!$A$5:$G$59,3,FALSE)*E26/100)</f>
      </c>
      <c r="G26" s="13">
        <f>IF(OR(D26="",E26=""),0,VLOOKUP(D26,'Thực phẩm'!$A$5:$G$59,4,FALSE)*E26/100)</f>
      </c>
      <c r="H26" s="13">
        <f>IF(OR(D26="",E26=""),0,VLOOKUP(D26,'Thực phẩm'!$A$5:$G$59,5,FALSE)*E26/100)</f>
      </c>
      <c r="I26" s="13">
        <f>IF(OR(D26="",E26=""),0,VLOOKUP(D26,'Thực phẩm'!$A$5:$G$59,6,FALSE)*E26/100)</f>
      </c>
    </row>
    <row r="27" spans="1:9" x14ac:dyDescent="0.25">
      <c r="A27" s="6" t="s">
        <v>91</v>
      </c>
      <c r="B27" s="6" t="s">
        <v>87</v>
      </c>
      <c r="C27" s="14" t="s">
        <v>2</v>
      </c>
      <c r="D27" s="14" t="s">
        <v>2</v>
      </c>
      <c r="E27" s="15"/>
      <c r="F27" s="10">
        <f>IF(OR(D27="",E27=""),0,VLOOKUP(D27,'Thực phẩm'!$A$5:$G$59,3,FALSE)*E27/100)</f>
      </c>
      <c r="G27" s="10">
        <f>IF(OR(D27="",E27=""),0,VLOOKUP(D27,'Thực phẩm'!$A$5:$G$59,4,FALSE)*E27/100)</f>
      </c>
      <c r="H27" s="10">
        <f>IF(OR(D27="",E27=""),0,VLOOKUP(D27,'Thực phẩm'!$A$5:$G$59,5,FALSE)*E27/100)</f>
      </c>
      <c r="I27" s="10">
        <f>IF(OR(D27="",E27=""),0,VLOOKUP(D27,'Thực phẩm'!$A$5:$G$59,6,FALSE)*E27/100)</f>
      </c>
    </row>
    <row r="28" spans="1:9" x14ac:dyDescent="0.25">
      <c r="A28" s="16" t="s">
        <v>91</v>
      </c>
      <c r="B28" s="16" t="s">
        <v>87</v>
      </c>
      <c r="C28" s="17" t="s">
        <v>2</v>
      </c>
      <c r="D28" s="17" t="s">
        <v>2</v>
      </c>
      <c r="E28" s="18"/>
      <c r="F28" s="19">
        <f>IF(OR(D28="",E28=""),0,VLOOKUP(D28,'Thực phẩm'!$A$5:$G$59,3,FALSE)*E28/100)</f>
      </c>
      <c r="G28" s="19">
        <f>IF(OR(D28="",E28=""),0,VLOOKUP(D28,'Thực phẩm'!$A$5:$G$59,4,FALSE)*E28/100)</f>
      </c>
      <c r="H28" s="19">
        <f>IF(OR(D28="",E28=""),0,VLOOKUP(D28,'Thực phẩm'!$A$5:$G$59,5,FALSE)*E28/100)</f>
      </c>
      <c r="I28" s="19">
        <f>IF(OR(D28="",E28=""),0,VLOOKUP(D28,'Thực phẩm'!$A$5:$G$59,6,FALSE)*E28/100)</f>
      </c>
    </row>
    <row r="29" spans="1:9" x14ac:dyDescent="0.25">
      <c r="A29" s="6" t="s">
        <v>91</v>
      </c>
      <c r="B29" s="6" t="s">
        <v>89</v>
      </c>
      <c r="C29" s="14" t="s">
        <v>93</v>
      </c>
      <c r="D29" s="14" t="s">
        <v>59</v>
      </c>
      <c r="E29" s="15">
        <v>25</v>
      </c>
      <c r="F29" s="10">
        <f>IF(OR(D29="",E29=""),0,VLOOKUP(D29,'Thực phẩm'!$A$5:$G$59,3,FALSE)*E29/100)</f>
      </c>
      <c r="G29" s="10">
        <f>IF(OR(D29="",E29=""),0,VLOOKUP(D29,'Thực phẩm'!$A$5:$G$59,4,FALSE)*E29/100)</f>
      </c>
      <c r="H29" s="10">
        <f>IF(OR(D29="",E29=""),0,VLOOKUP(D29,'Thực phẩm'!$A$5:$G$59,5,FALSE)*E29/100)</f>
      </c>
      <c r="I29" s="10">
        <f>IF(OR(D29="",E29=""),0,VLOOKUP(D29,'Thực phẩm'!$A$5:$G$59,6,FALSE)*E29/100)</f>
      </c>
    </row>
    <row r="30" spans="1:9" x14ac:dyDescent="0.25">
      <c r="A30" s="8" t="s">
        <v>91</v>
      </c>
      <c r="B30" s="8" t="s">
        <v>89</v>
      </c>
      <c r="C30" s="14" t="s">
        <v>2</v>
      </c>
      <c r="D30" s="14" t="s">
        <v>31</v>
      </c>
      <c r="E30" s="15">
        <v>60</v>
      </c>
      <c r="F30" s="13">
        <f>IF(OR(D30="",E30=""),0,VLOOKUP(D30,'Thực phẩm'!$A$5:$G$59,3,FALSE)*E30/100)</f>
      </c>
      <c r="G30" s="13">
        <f>IF(OR(D30="",E30=""),0,VLOOKUP(D30,'Thực phẩm'!$A$5:$G$59,4,FALSE)*E30/100)</f>
      </c>
      <c r="H30" s="13">
        <f>IF(OR(D30="",E30=""),0,VLOOKUP(D30,'Thực phẩm'!$A$5:$G$59,5,FALSE)*E30/100)</f>
      </c>
      <c r="I30" s="13">
        <f>IF(OR(D30="",E30=""),0,VLOOKUP(D30,'Thực phẩm'!$A$5:$G$59,6,FALSE)*E30/100)</f>
      </c>
    </row>
    <row r="31" spans="1:9" x14ac:dyDescent="0.25">
      <c r="A31" s="6" t="s">
        <v>91</v>
      </c>
      <c r="B31" s="6" t="s">
        <v>89</v>
      </c>
      <c r="C31" s="14" t="s">
        <v>2</v>
      </c>
      <c r="D31" s="14" t="s">
        <v>76</v>
      </c>
      <c r="E31" s="15">
        <v>8</v>
      </c>
      <c r="F31" s="10">
        <f>IF(OR(D31="",E31=""),0,VLOOKUP(D31,'Thực phẩm'!$A$5:$G$59,3,FALSE)*E31/100)</f>
      </c>
      <c r="G31" s="10">
        <f>IF(OR(D31="",E31=""),0,VLOOKUP(D31,'Thực phẩm'!$A$5:$G$59,4,FALSE)*E31/100)</f>
      </c>
      <c r="H31" s="10">
        <f>IF(OR(D31="",E31=""),0,VLOOKUP(D31,'Thực phẩm'!$A$5:$G$59,5,FALSE)*E31/100)</f>
      </c>
      <c r="I31" s="10">
        <f>IF(OR(D31="",E31=""),0,VLOOKUP(D31,'Thực phẩm'!$A$5:$G$59,6,FALSE)*E31/100)</f>
      </c>
    </row>
    <row r="32" spans="1:9" x14ac:dyDescent="0.25">
      <c r="A32" s="8" t="s">
        <v>91</v>
      </c>
      <c r="B32" s="8" t="s">
        <v>89</v>
      </c>
      <c r="C32" s="14" t="s">
        <v>2</v>
      </c>
      <c r="D32" s="14" t="s">
        <v>2</v>
      </c>
      <c r="E32" s="15"/>
      <c r="F32" s="13">
        <f>IF(OR(D32="",E32=""),0,VLOOKUP(D32,'Thực phẩm'!$A$5:$G$59,3,FALSE)*E32/100)</f>
      </c>
      <c r="G32" s="13">
        <f>IF(OR(D32="",E32=""),0,VLOOKUP(D32,'Thực phẩm'!$A$5:$G$59,4,FALSE)*E32/100)</f>
      </c>
      <c r="H32" s="13">
        <f>IF(OR(D32="",E32=""),0,VLOOKUP(D32,'Thực phẩm'!$A$5:$G$59,5,FALSE)*E32/100)</f>
      </c>
      <c r="I32" s="13">
        <f>IF(OR(D32="",E32=""),0,VLOOKUP(D32,'Thực phẩm'!$A$5:$G$59,6,FALSE)*E32/100)</f>
      </c>
    </row>
    <row r="33" spans="1:9" x14ac:dyDescent="0.25">
      <c r="A33" s="20" t="s">
        <v>91</v>
      </c>
      <c r="B33" s="20" t="s">
        <v>89</v>
      </c>
      <c r="C33" s="17" t="s">
        <v>2</v>
      </c>
      <c r="D33" s="17" t="s">
        <v>2</v>
      </c>
      <c r="E33" s="18"/>
      <c r="F33" s="21">
        <f>IF(OR(D33="",E33=""),0,VLOOKUP(D33,'Thực phẩm'!$A$5:$G$59,3,FALSE)*E33/100)</f>
      </c>
      <c r="G33" s="21">
        <f>IF(OR(D33="",E33=""),0,VLOOKUP(D33,'Thực phẩm'!$A$5:$G$59,4,FALSE)*E33/100)</f>
      </c>
      <c r="H33" s="21">
        <f>IF(OR(D33="",E33=""),0,VLOOKUP(D33,'Thực phẩm'!$A$5:$G$59,5,FALSE)*E33/100)</f>
      </c>
      <c r="I33" s="21">
        <f>IF(OR(D33="",E33=""),0,VLOOKUP(D33,'Thực phẩm'!$A$5:$G$59,6,FALSE)*E33/100)</f>
      </c>
    </row>
    <row r="34" spans="1:9" x14ac:dyDescent="0.25">
      <c r="A34" s="8" t="s">
        <v>94</v>
      </c>
      <c r="B34" s="8" t="s">
        <v>87</v>
      </c>
      <c r="C34" s="14" t="s">
        <v>95</v>
      </c>
      <c r="D34" s="14" t="s">
        <v>26</v>
      </c>
      <c r="E34" s="15">
        <v>75</v>
      </c>
      <c r="F34" s="13">
        <f>IF(OR(D34="",E34=""),0,VLOOKUP(D34,'Thực phẩm'!$A$5:$G$59,3,FALSE)*E34/100)</f>
      </c>
      <c r="G34" s="13">
        <f>IF(OR(D34="",E34=""),0,VLOOKUP(D34,'Thực phẩm'!$A$5:$G$59,4,FALSE)*E34/100)</f>
      </c>
      <c r="H34" s="13">
        <f>IF(OR(D34="",E34=""),0,VLOOKUP(D34,'Thực phẩm'!$A$5:$G$59,5,FALSE)*E34/100)</f>
      </c>
      <c r="I34" s="13">
        <f>IF(OR(D34="",E34=""),0,VLOOKUP(D34,'Thực phẩm'!$A$5:$G$59,6,FALSE)*E34/100)</f>
      </c>
    </row>
    <row r="35" spans="1:9" x14ac:dyDescent="0.25">
      <c r="A35" s="6" t="s">
        <v>94</v>
      </c>
      <c r="B35" s="6" t="s">
        <v>87</v>
      </c>
      <c r="C35" s="14" t="s">
        <v>2</v>
      </c>
      <c r="D35" s="14" t="s">
        <v>51</v>
      </c>
      <c r="E35" s="15">
        <v>50</v>
      </c>
      <c r="F35" s="10">
        <f>IF(OR(D35="",E35=""),0,VLOOKUP(D35,'Thực phẩm'!$A$5:$G$59,3,FALSE)*E35/100)</f>
      </c>
      <c r="G35" s="10">
        <f>IF(OR(D35="",E35=""),0,VLOOKUP(D35,'Thực phẩm'!$A$5:$G$59,4,FALSE)*E35/100)</f>
      </c>
      <c r="H35" s="10">
        <f>IF(OR(D35="",E35=""),0,VLOOKUP(D35,'Thực phẩm'!$A$5:$G$59,5,FALSE)*E35/100)</f>
      </c>
      <c r="I35" s="10">
        <f>IF(OR(D35="",E35=""),0,VLOOKUP(D35,'Thực phẩm'!$A$5:$G$59,6,FALSE)*E35/100)</f>
      </c>
    </row>
    <row r="36" spans="1:9" x14ac:dyDescent="0.25">
      <c r="A36" s="8" t="s">
        <v>94</v>
      </c>
      <c r="B36" s="8" t="s">
        <v>87</v>
      </c>
      <c r="C36" s="14" t="s">
        <v>2</v>
      </c>
      <c r="D36" s="14" t="s">
        <v>33</v>
      </c>
      <c r="E36" s="15">
        <v>25</v>
      </c>
      <c r="F36" s="13">
        <f>IF(OR(D36="",E36=""),0,VLOOKUP(D36,'Thực phẩm'!$A$5:$G$59,3,FALSE)*E36/100)</f>
      </c>
      <c r="G36" s="13">
        <f>IF(OR(D36="",E36=""),0,VLOOKUP(D36,'Thực phẩm'!$A$5:$G$59,4,FALSE)*E36/100)</f>
      </c>
      <c r="H36" s="13">
        <f>IF(OR(D36="",E36=""),0,VLOOKUP(D36,'Thực phẩm'!$A$5:$G$59,5,FALSE)*E36/100)</f>
      </c>
      <c r="I36" s="13">
        <f>IF(OR(D36="",E36=""),0,VLOOKUP(D36,'Thực phẩm'!$A$5:$G$59,6,FALSE)*E36/100)</f>
      </c>
    </row>
    <row r="37" spans="1:9" x14ac:dyDescent="0.25">
      <c r="A37" s="6" t="s">
        <v>94</v>
      </c>
      <c r="B37" s="6" t="s">
        <v>87</v>
      </c>
      <c r="C37" s="14" t="s">
        <v>2</v>
      </c>
      <c r="D37" s="14" t="s">
        <v>65</v>
      </c>
      <c r="E37" s="15">
        <v>50</v>
      </c>
      <c r="F37" s="10">
        <f>IF(OR(D37="",E37=""),0,VLOOKUP(D37,'Thực phẩm'!$A$5:$G$59,3,FALSE)*E37/100)</f>
      </c>
      <c r="G37" s="10">
        <f>IF(OR(D37="",E37=""),0,VLOOKUP(D37,'Thực phẩm'!$A$5:$G$59,4,FALSE)*E37/100)</f>
      </c>
      <c r="H37" s="10">
        <f>IF(OR(D37="",E37=""),0,VLOOKUP(D37,'Thực phẩm'!$A$5:$G$59,5,FALSE)*E37/100)</f>
      </c>
      <c r="I37" s="10">
        <f>IF(OR(D37="",E37=""),0,VLOOKUP(D37,'Thực phẩm'!$A$5:$G$59,6,FALSE)*E37/100)</f>
      </c>
    </row>
    <row r="38" spans="1:9" x14ac:dyDescent="0.25">
      <c r="A38" s="8" t="s">
        <v>94</v>
      </c>
      <c r="B38" s="8" t="s">
        <v>87</v>
      </c>
      <c r="C38" s="14" t="s">
        <v>2</v>
      </c>
      <c r="D38" s="14" t="s">
        <v>79</v>
      </c>
      <c r="E38" s="15">
        <v>7</v>
      </c>
      <c r="F38" s="13">
        <f>IF(OR(D38="",E38=""),0,VLOOKUP(D38,'Thực phẩm'!$A$5:$G$59,3,FALSE)*E38/100)</f>
      </c>
      <c r="G38" s="13">
        <f>IF(OR(D38="",E38=""),0,VLOOKUP(D38,'Thực phẩm'!$A$5:$G$59,4,FALSE)*E38/100)</f>
      </c>
      <c r="H38" s="13">
        <f>IF(OR(D38="",E38=""),0,VLOOKUP(D38,'Thực phẩm'!$A$5:$G$59,5,FALSE)*E38/100)</f>
      </c>
      <c r="I38" s="13">
        <f>IF(OR(D38="",E38=""),0,VLOOKUP(D38,'Thực phẩm'!$A$5:$G$59,6,FALSE)*E38/100)</f>
      </c>
    </row>
    <row r="39" spans="1:9" x14ac:dyDescent="0.25">
      <c r="A39" s="6" t="s">
        <v>94</v>
      </c>
      <c r="B39" s="6" t="s">
        <v>87</v>
      </c>
      <c r="C39" s="14" t="s">
        <v>2</v>
      </c>
      <c r="D39" s="14" t="s">
        <v>78</v>
      </c>
      <c r="E39" s="15">
        <v>4</v>
      </c>
      <c r="F39" s="10">
        <f>IF(OR(D39="",E39=""),0,VLOOKUP(D39,'Thực phẩm'!$A$5:$G$59,3,FALSE)*E39/100)</f>
      </c>
      <c r="G39" s="10">
        <f>IF(OR(D39="",E39=""),0,VLOOKUP(D39,'Thực phẩm'!$A$5:$G$59,4,FALSE)*E39/100)</f>
      </c>
      <c r="H39" s="10">
        <f>IF(OR(D39="",E39=""),0,VLOOKUP(D39,'Thực phẩm'!$A$5:$G$59,5,FALSE)*E39/100)</f>
      </c>
      <c r="I39" s="10">
        <f>IF(OR(D39="",E39=""),0,VLOOKUP(D39,'Thực phẩm'!$A$5:$G$59,6,FALSE)*E39/100)</f>
      </c>
    </row>
    <row r="40" spans="1:9" x14ac:dyDescent="0.25">
      <c r="A40" s="8" t="s">
        <v>94</v>
      </c>
      <c r="B40" s="8" t="s">
        <v>87</v>
      </c>
      <c r="C40" s="14" t="s">
        <v>2</v>
      </c>
      <c r="D40" s="14" t="s">
        <v>2</v>
      </c>
      <c r="E40" s="15"/>
      <c r="F40" s="13">
        <f>IF(OR(D40="",E40=""),0,VLOOKUP(D40,'Thực phẩm'!$A$5:$G$59,3,FALSE)*E40/100)</f>
      </c>
      <c r="G40" s="13">
        <f>IF(OR(D40="",E40=""),0,VLOOKUP(D40,'Thực phẩm'!$A$5:$G$59,4,FALSE)*E40/100)</f>
      </c>
      <c r="H40" s="13">
        <f>IF(OR(D40="",E40=""),0,VLOOKUP(D40,'Thực phẩm'!$A$5:$G$59,5,FALSE)*E40/100)</f>
      </c>
      <c r="I40" s="13">
        <f>IF(OR(D40="",E40=""),0,VLOOKUP(D40,'Thực phẩm'!$A$5:$G$59,6,FALSE)*E40/100)</f>
      </c>
    </row>
    <row r="41" spans="1:9" x14ac:dyDescent="0.25">
      <c r="A41" s="20" t="s">
        <v>94</v>
      </c>
      <c r="B41" s="20" t="s">
        <v>87</v>
      </c>
      <c r="C41" s="17" t="s">
        <v>2</v>
      </c>
      <c r="D41" s="17" t="s">
        <v>2</v>
      </c>
      <c r="E41" s="18"/>
      <c r="F41" s="21">
        <f>IF(OR(D41="",E41=""),0,VLOOKUP(D41,'Thực phẩm'!$A$5:$G$59,3,FALSE)*E41/100)</f>
      </c>
      <c r="G41" s="21">
        <f>IF(OR(D41="",E41=""),0,VLOOKUP(D41,'Thực phẩm'!$A$5:$G$59,4,FALSE)*E41/100)</f>
      </c>
      <c r="H41" s="21">
        <f>IF(OR(D41="",E41=""),0,VLOOKUP(D41,'Thực phẩm'!$A$5:$G$59,5,FALSE)*E41/100)</f>
      </c>
      <c r="I41" s="21">
        <f>IF(OR(D41="",E41=""),0,VLOOKUP(D41,'Thực phẩm'!$A$5:$G$59,6,FALSE)*E41/100)</f>
      </c>
    </row>
    <row r="42" spans="1:9" x14ac:dyDescent="0.25">
      <c r="A42" s="8" t="s">
        <v>94</v>
      </c>
      <c r="B42" s="8" t="s">
        <v>89</v>
      </c>
      <c r="C42" s="14" t="s">
        <v>96</v>
      </c>
      <c r="D42" s="14" t="s">
        <v>62</v>
      </c>
      <c r="E42" s="15">
        <v>100</v>
      </c>
      <c r="F42" s="13">
        <f>IF(OR(D42="",E42=""),0,VLOOKUP(D42,'Thực phẩm'!$A$5:$G$59,3,FALSE)*E42/100)</f>
      </c>
      <c r="G42" s="13">
        <f>IF(OR(D42="",E42=""),0,VLOOKUP(D42,'Thực phẩm'!$A$5:$G$59,4,FALSE)*E42/100)</f>
      </c>
      <c r="H42" s="13">
        <f>IF(OR(D42="",E42=""),0,VLOOKUP(D42,'Thực phẩm'!$A$5:$G$59,5,FALSE)*E42/100)</f>
      </c>
      <c r="I42" s="13">
        <f>IF(OR(D42="",E42=""),0,VLOOKUP(D42,'Thực phẩm'!$A$5:$G$59,6,FALSE)*E42/100)</f>
      </c>
    </row>
    <row r="43" spans="1:9" x14ac:dyDescent="0.25">
      <c r="A43" s="6" t="s">
        <v>94</v>
      </c>
      <c r="B43" s="6" t="s">
        <v>89</v>
      </c>
      <c r="C43" s="14" t="s">
        <v>2</v>
      </c>
      <c r="D43" s="14" t="s">
        <v>73</v>
      </c>
      <c r="E43" s="15">
        <v>100</v>
      </c>
      <c r="F43" s="10">
        <f>IF(OR(D43="",E43=""),0,VLOOKUP(D43,'Thực phẩm'!$A$5:$G$59,3,FALSE)*E43/100)</f>
      </c>
      <c r="G43" s="10">
        <f>IF(OR(D43="",E43=""),0,VLOOKUP(D43,'Thực phẩm'!$A$5:$G$59,4,FALSE)*E43/100)</f>
      </c>
      <c r="H43" s="10">
        <f>IF(OR(D43="",E43=""),0,VLOOKUP(D43,'Thực phẩm'!$A$5:$G$59,5,FALSE)*E43/100)</f>
      </c>
      <c r="I43" s="10">
        <f>IF(OR(D43="",E43=""),0,VLOOKUP(D43,'Thực phẩm'!$A$5:$G$59,6,FALSE)*E43/100)</f>
      </c>
    </row>
    <row r="44" spans="1:9" x14ac:dyDescent="0.25">
      <c r="A44" s="8" t="s">
        <v>94</v>
      </c>
      <c r="B44" s="8" t="s">
        <v>89</v>
      </c>
      <c r="C44" s="14" t="s">
        <v>2</v>
      </c>
      <c r="D44" s="14" t="s">
        <v>76</v>
      </c>
      <c r="E44" s="15">
        <v>10</v>
      </c>
      <c r="F44" s="13">
        <f>IF(OR(D44="",E44=""),0,VLOOKUP(D44,'Thực phẩm'!$A$5:$G$59,3,FALSE)*E44/100)</f>
      </c>
      <c r="G44" s="13">
        <f>IF(OR(D44="",E44=""),0,VLOOKUP(D44,'Thực phẩm'!$A$5:$G$59,4,FALSE)*E44/100)</f>
      </c>
      <c r="H44" s="13">
        <f>IF(OR(D44="",E44=""),0,VLOOKUP(D44,'Thực phẩm'!$A$5:$G$59,5,FALSE)*E44/100)</f>
      </c>
      <c r="I44" s="13">
        <f>IF(OR(D44="",E44=""),0,VLOOKUP(D44,'Thực phẩm'!$A$5:$G$59,6,FALSE)*E44/100)</f>
      </c>
    </row>
    <row r="45" spans="1:9" x14ac:dyDescent="0.25">
      <c r="A45" s="6" t="s">
        <v>94</v>
      </c>
      <c r="B45" s="6" t="s">
        <v>89</v>
      </c>
      <c r="C45" s="14" t="s">
        <v>2</v>
      </c>
      <c r="D45" s="14" t="s">
        <v>2</v>
      </c>
      <c r="E45" s="15"/>
      <c r="F45" s="10">
        <f>IF(OR(D45="",E45=""),0,VLOOKUP(D45,'Thực phẩm'!$A$5:$G$59,3,FALSE)*E45/100)</f>
      </c>
      <c r="G45" s="10">
        <f>IF(OR(D45="",E45=""),0,VLOOKUP(D45,'Thực phẩm'!$A$5:$G$59,4,FALSE)*E45/100)</f>
      </c>
      <c r="H45" s="10">
        <f>IF(OR(D45="",E45=""),0,VLOOKUP(D45,'Thực phẩm'!$A$5:$G$59,5,FALSE)*E45/100)</f>
      </c>
      <c r="I45" s="10">
        <f>IF(OR(D45="",E45=""),0,VLOOKUP(D45,'Thực phẩm'!$A$5:$G$59,6,FALSE)*E45/100)</f>
      </c>
    </row>
    <row r="46" spans="1:9" x14ac:dyDescent="0.25">
      <c r="A46" s="16" t="s">
        <v>94</v>
      </c>
      <c r="B46" s="16" t="s">
        <v>89</v>
      </c>
      <c r="C46" s="17" t="s">
        <v>2</v>
      </c>
      <c r="D46" s="17" t="s">
        <v>2</v>
      </c>
      <c r="E46" s="18"/>
      <c r="F46" s="19">
        <f>IF(OR(D46="",E46=""),0,VLOOKUP(D46,'Thực phẩm'!$A$5:$G$59,3,FALSE)*E46/100)</f>
      </c>
      <c r="G46" s="19">
        <f>IF(OR(D46="",E46=""),0,VLOOKUP(D46,'Thực phẩm'!$A$5:$G$59,4,FALSE)*E46/100)</f>
      </c>
      <c r="H46" s="19">
        <f>IF(OR(D46="",E46=""),0,VLOOKUP(D46,'Thực phẩm'!$A$5:$G$59,5,FALSE)*E46/100)</f>
      </c>
      <c r="I46" s="19">
        <f>IF(OR(D46="",E46=""),0,VLOOKUP(D46,'Thực phẩm'!$A$5:$G$59,6,FALSE)*E46/100)</f>
      </c>
    </row>
    <row r="47" spans="1:9" x14ac:dyDescent="0.25">
      <c r="A47" s="6" t="s">
        <v>97</v>
      </c>
      <c r="B47" s="6" t="s">
        <v>87</v>
      </c>
      <c r="C47" s="14" t="s">
        <v>98</v>
      </c>
      <c r="D47" s="14" t="s">
        <v>26</v>
      </c>
      <c r="E47" s="15">
        <v>75</v>
      </c>
      <c r="F47" s="10">
        <f>IF(OR(D47="",E47=""),0,VLOOKUP(D47,'Thực phẩm'!$A$5:$G$59,3,FALSE)*E47/100)</f>
      </c>
      <c r="G47" s="10">
        <f>IF(OR(D47="",E47=""),0,VLOOKUP(D47,'Thực phẩm'!$A$5:$G$59,4,FALSE)*E47/100)</f>
      </c>
      <c r="H47" s="10">
        <f>IF(OR(D47="",E47=""),0,VLOOKUP(D47,'Thực phẩm'!$A$5:$G$59,5,FALSE)*E47/100)</f>
      </c>
      <c r="I47" s="10">
        <f>IF(OR(D47="",E47=""),0,VLOOKUP(D47,'Thực phẩm'!$A$5:$G$59,6,FALSE)*E47/100)</f>
      </c>
    </row>
    <row r="48" spans="1:9" x14ac:dyDescent="0.25">
      <c r="A48" s="8" t="s">
        <v>97</v>
      </c>
      <c r="B48" s="8" t="s">
        <v>87</v>
      </c>
      <c r="C48" s="14" t="s">
        <v>2</v>
      </c>
      <c r="D48" s="14" t="s">
        <v>37</v>
      </c>
      <c r="E48" s="15">
        <v>40</v>
      </c>
      <c r="F48" s="13">
        <f>IF(OR(D48="",E48=""),0,VLOOKUP(D48,'Thực phẩm'!$A$5:$G$59,3,FALSE)*E48/100)</f>
      </c>
      <c r="G48" s="13">
        <f>IF(OR(D48="",E48=""),0,VLOOKUP(D48,'Thực phẩm'!$A$5:$G$59,4,FALSE)*E48/100)</f>
      </c>
      <c r="H48" s="13">
        <f>IF(OR(D48="",E48=""),0,VLOOKUP(D48,'Thực phẩm'!$A$5:$G$59,5,FALSE)*E48/100)</f>
      </c>
      <c r="I48" s="13">
        <f>IF(OR(D48="",E48=""),0,VLOOKUP(D48,'Thực phẩm'!$A$5:$G$59,6,FALSE)*E48/100)</f>
      </c>
    </row>
    <row r="49" spans="1:9" x14ac:dyDescent="0.25">
      <c r="A49" s="6" t="s">
        <v>97</v>
      </c>
      <c r="B49" s="6" t="s">
        <v>87</v>
      </c>
      <c r="C49" s="14" t="s">
        <v>2</v>
      </c>
      <c r="D49" s="14" t="s">
        <v>69</v>
      </c>
      <c r="E49" s="15">
        <v>50</v>
      </c>
      <c r="F49" s="10">
        <f>IF(OR(D49="",E49=""),0,VLOOKUP(D49,'Thực phẩm'!$A$5:$G$59,3,FALSE)*E49/100)</f>
      </c>
      <c r="G49" s="10">
        <f>IF(OR(D49="",E49=""),0,VLOOKUP(D49,'Thực phẩm'!$A$5:$G$59,4,FALSE)*E49/100)</f>
      </c>
      <c r="H49" s="10">
        <f>IF(OR(D49="",E49=""),0,VLOOKUP(D49,'Thực phẩm'!$A$5:$G$59,5,FALSE)*E49/100)</f>
      </c>
      <c r="I49" s="10">
        <f>IF(OR(D49="",E49=""),0,VLOOKUP(D49,'Thực phẩm'!$A$5:$G$59,6,FALSE)*E49/100)</f>
      </c>
    </row>
    <row r="50" spans="1:9" x14ac:dyDescent="0.25">
      <c r="A50" s="8" t="s">
        <v>97</v>
      </c>
      <c r="B50" s="8" t="s">
        <v>87</v>
      </c>
      <c r="C50" s="14" t="s">
        <v>2</v>
      </c>
      <c r="D50" s="14" t="s">
        <v>47</v>
      </c>
      <c r="E50" s="15">
        <v>10</v>
      </c>
      <c r="F50" s="13">
        <f>IF(OR(D50="",E50=""),0,VLOOKUP(D50,'Thực phẩm'!$A$5:$G$59,3,FALSE)*E50/100)</f>
      </c>
      <c r="G50" s="13">
        <f>IF(OR(D50="",E50=""),0,VLOOKUP(D50,'Thực phẩm'!$A$5:$G$59,4,FALSE)*E50/100)</f>
      </c>
      <c r="H50" s="13">
        <f>IF(OR(D50="",E50=""),0,VLOOKUP(D50,'Thực phẩm'!$A$5:$G$59,5,FALSE)*E50/100)</f>
      </c>
      <c r="I50" s="13">
        <f>IF(OR(D50="",E50=""),0,VLOOKUP(D50,'Thực phẩm'!$A$5:$G$59,6,FALSE)*E50/100)</f>
      </c>
    </row>
    <row r="51" spans="1:9" x14ac:dyDescent="0.25">
      <c r="A51" s="6" t="s">
        <v>97</v>
      </c>
      <c r="B51" s="6" t="s">
        <v>87</v>
      </c>
      <c r="C51" s="14" t="s">
        <v>2</v>
      </c>
      <c r="D51" s="14" t="s">
        <v>79</v>
      </c>
      <c r="E51" s="15">
        <v>5</v>
      </c>
      <c r="F51" s="10">
        <f>IF(OR(D51="",E51=""),0,VLOOKUP(D51,'Thực phẩm'!$A$5:$G$59,3,FALSE)*E51/100)</f>
      </c>
      <c r="G51" s="10">
        <f>IF(OR(D51="",E51=""),0,VLOOKUP(D51,'Thực phẩm'!$A$5:$G$59,4,FALSE)*E51/100)</f>
      </c>
      <c r="H51" s="10">
        <f>IF(OR(D51="",E51=""),0,VLOOKUP(D51,'Thực phẩm'!$A$5:$G$59,5,FALSE)*E51/100)</f>
      </c>
      <c r="I51" s="10">
        <f>IF(OR(D51="",E51=""),0,VLOOKUP(D51,'Thực phẩm'!$A$5:$G$59,6,FALSE)*E51/100)</f>
      </c>
    </row>
    <row r="52" spans="1:9" x14ac:dyDescent="0.25">
      <c r="A52" s="8" t="s">
        <v>97</v>
      </c>
      <c r="B52" s="8" t="s">
        <v>87</v>
      </c>
      <c r="C52" s="14" t="s">
        <v>2</v>
      </c>
      <c r="D52" s="14" t="s">
        <v>78</v>
      </c>
      <c r="E52" s="15">
        <v>4</v>
      </c>
      <c r="F52" s="13">
        <f>IF(OR(D52="",E52=""),0,VLOOKUP(D52,'Thực phẩm'!$A$5:$G$59,3,FALSE)*E52/100)</f>
      </c>
      <c r="G52" s="13">
        <f>IF(OR(D52="",E52=""),0,VLOOKUP(D52,'Thực phẩm'!$A$5:$G$59,4,FALSE)*E52/100)</f>
      </c>
      <c r="H52" s="13">
        <f>IF(OR(D52="",E52=""),0,VLOOKUP(D52,'Thực phẩm'!$A$5:$G$59,5,FALSE)*E52/100)</f>
      </c>
      <c r="I52" s="13">
        <f>IF(OR(D52="",E52=""),0,VLOOKUP(D52,'Thực phẩm'!$A$5:$G$59,6,FALSE)*E52/100)</f>
      </c>
    </row>
    <row r="53" spans="1:9" x14ac:dyDescent="0.25">
      <c r="A53" s="6" t="s">
        <v>97</v>
      </c>
      <c r="B53" s="6" t="s">
        <v>87</v>
      </c>
      <c r="C53" s="14" t="s">
        <v>2</v>
      </c>
      <c r="D53" s="14" t="s">
        <v>2</v>
      </c>
      <c r="E53" s="15"/>
      <c r="F53" s="10">
        <f>IF(OR(D53="",E53=""),0,VLOOKUP(D53,'Thực phẩm'!$A$5:$G$59,3,FALSE)*E53/100)</f>
      </c>
      <c r="G53" s="10">
        <f>IF(OR(D53="",E53=""),0,VLOOKUP(D53,'Thực phẩm'!$A$5:$G$59,4,FALSE)*E53/100)</f>
      </c>
      <c r="H53" s="10">
        <f>IF(OR(D53="",E53=""),0,VLOOKUP(D53,'Thực phẩm'!$A$5:$G$59,5,FALSE)*E53/100)</f>
      </c>
      <c r="I53" s="10">
        <f>IF(OR(D53="",E53=""),0,VLOOKUP(D53,'Thực phẩm'!$A$5:$G$59,6,FALSE)*E53/100)</f>
      </c>
    </row>
    <row r="54" spans="1:9" x14ac:dyDescent="0.25">
      <c r="A54" s="16" t="s">
        <v>97</v>
      </c>
      <c r="B54" s="16" t="s">
        <v>87</v>
      </c>
      <c r="C54" s="17" t="s">
        <v>2</v>
      </c>
      <c r="D54" s="17" t="s">
        <v>2</v>
      </c>
      <c r="E54" s="18"/>
      <c r="F54" s="19">
        <f>IF(OR(D54="",E54=""),0,VLOOKUP(D54,'Thực phẩm'!$A$5:$G$59,3,FALSE)*E54/100)</f>
      </c>
      <c r="G54" s="19">
        <f>IF(OR(D54="",E54=""),0,VLOOKUP(D54,'Thực phẩm'!$A$5:$G$59,4,FALSE)*E54/100)</f>
      </c>
      <c r="H54" s="19">
        <f>IF(OR(D54="",E54=""),0,VLOOKUP(D54,'Thực phẩm'!$A$5:$G$59,5,FALSE)*E54/100)</f>
      </c>
      <c r="I54" s="19">
        <f>IF(OR(D54="",E54=""),0,VLOOKUP(D54,'Thực phẩm'!$A$5:$G$59,6,FALSE)*E54/100)</f>
      </c>
    </row>
    <row r="55" spans="1:9" x14ac:dyDescent="0.25">
      <c r="A55" s="6" t="s">
        <v>97</v>
      </c>
      <c r="B55" s="6" t="s">
        <v>89</v>
      </c>
      <c r="C55" s="14" t="s">
        <v>99</v>
      </c>
      <c r="D55" s="14" t="s">
        <v>53</v>
      </c>
      <c r="E55" s="15">
        <v>20</v>
      </c>
      <c r="F55" s="10">
        <f>IF(OR(D55="",E55=""),0,VLOOKUP(D55,'Thực phẩm'!$A$5:$G$59,3,FALSE)*E55/100)</f>
      </c>
      <c r="G55" s="10">
        <f>IF(OR(D55="",E55=""),0,VLOOKUP(D55,'Thực phẩm'!$A$5:$G$59,4,FALSE)*E55/100)</f>
      </c>
      <c r="H55" s="10">
        <f>IF(OR(D55="",E55=""),0,VLOOKUP(D55,'Thực phẩm'!$A$5:$G$59,5,FALSE)*E55/100)</f>
      </c>
      <c r="I55" s="10">
        <f>IF(OR(D55="",E55=""),0,VLOOKUP(D55,'Thực phẩm'!$A$5:$G$59,6,FALSE)*E55/100)</f>
      </c>
    </row>
    <row r="56" spans="1:9" x14ac:dyDescent="0.25">
      <c r="A56" s="8" t="s">
        <v>97</v>
      </c>
      <c r="B56" s="8" t="s">
        <v>89</v>
      </c>
      <c r="C56" s="14" t="s">
        <v>2</v>
      </c>
      <c r="D56" s="14" t="s">
        <v>76</v>
      </c>
      <c r="E56" s="15">
        <v>15</v>
      </c>
      <c r="F56" s="13">
        <f>IF(OR(D56="",E56=""),0,VLOOKUP(D56,'Thực phẩm'!$A$5:$G$59,3,FALSE)*E56/100)</f>
      </c>
      <c r="G56" s="13">
        <f>IF(OR(D56="",E56=""),0,VLOOKUP(D56,'Thực phẩm'!$A$5:$G$59,4,FALSE)*E56/100)</f>
      </c>
      <c r="H56" s="13">
        <f>IF(OR(D56="",E56=""),0,VLOOKUP(D56,'Thực phẩm'!$A$5:$G$59,5,FALSE)*E56/100)</f>
      </c>
      <c r="I56" s="13">
        <f>IF(OR(D56="",E56=""),0,VLOOKUP(D56,'Thực phẩm'!$A$5:$G$59,6,FALSE)*E56/100)</f>
      </c>
    </row>
    <row r="57" spans="1:9" x14ac:dyDescent="0.25">
      <c r="A57" s="6" t="s">
        <v>97</v>
      </c>
      <c r="B57" s="6" t="s">
        <v>89</v>
      </c>
      <c r="C57" s="14" t="s">
        <v>2</v>
      </c>
      <c r="D57" s="14" t="s">
        <v>70</v>
      </c>
      <c r="E57" s="15">
        <v>60</v>
      </c>
      <c r="F57" s="10">
        <f>IF(OR(D57="",E57=""),0,VLOOKUP(D57,'Thực phẩm'!$A$5:$G$59,3,FALSE)*E57/100)</f>
      </c>
      <c r="G57" s="10">
        <f>IF(OR(D57="",E57=""),0,VLOOKUP(D57,'Thực phẩm'!$A$5:$G$59,4,FALSE)*E57/100)</f>
      </c>
      <c r="H57" s="10">
        <f>IF(OR(D57="",E57=""),0,VLOOKUP(D57,'Thực phẩm'!$A$5:$G$59,5,FALSE)*E57/100)</f>
      </c>
      <c r="I57" s="10">
        <f>IF(OR(D57="",E57=""),0,VLOOKUP(D57,'Thực phẩm'!$A$5:$G$59,6,FALSE)*E57/100)</f>
      </c>
    </row>
    <row r="58" spans="1:9" x14ac:dyDescent="0.25">
      <c r="A58" s="8" t="s">
        <v>97</v>
      </c>
      <c r="B58" s="8" t="s">
        <v>89</v>
      </c>
      <c r="C58" s="14" t="s">
        <v>2</v>
      </c>
      <c r="D58" s="14" t="s">
        <v>2</v>
      </c>
      <c r="E58" s="15"/>
      <c r="F58" s="13">
        <f>IF(OR(D58="",E58=""),0,VLOOKUP(D58,'Thực phẩm'!$A$5:$G$59,3,FALSE)*E58/100)</f>
      </c>
      <c r="G58" s="13">
        <f>IF(OR(D58="",E58=""),0,VLOOKUP(D58,'Thực phẩm'!$A$5:$G$59,4,FALSE)*E58/100)</f>
      </c>
      <c r="H58" s="13">
        <f>IF(OR(D58="",E58=""),0,VLOOKUP(D58,'Thực phẩm'!$A$5:$G$59,5,FALSE)*E58/100)</f>
      </c>
      <c r="I58" s="13">
        <f>IF(OR(D58="",E58=""),0,VLOOKUP(D58,'Thực phẩm'!$A$5:$G$59,6,FALSE)*E58/100)</f>
      </c>
    </row>
    <row r="59" spans="1:9" x14ac:dyDescent="0.25">
      <c r="A59" s="20" t="s">
        <v>97</v>
      </c>
      <c r="B59" s="20" t="s">
        <v>89</v>
      </c>
      <c r="C59" s="17" t="s">
        <v>2</v>
      </c>
      <c r="D59" s="17" t="s">
        <v>2</v>
      </c>
      <c r="E59" s="18"/>
      <c r="F59" s="21">
        <f>IF(OR(D59="",E59=""),0,VLOOKUP(D59,'Thực phẩm'!$A$5:$G$59,3,FALSE)*E59/100)</f>
      </c>
      <c r="G59" s="21">
        <f>IF(OR(D59="",E59=""),0,VLOOKUP(D59,'Thực phẩm'!$A$5:$G$59,4,FALSE)*E59/100)</f>
      </c>
      <c r="H59" s="21">
        <f>IF(OR(D59="",E59=""),0,VLOOKUP(D59,'Thực phẩm'!$A$5:$G$59,5,FALSE)*E59/100)</f>
      </c>
      <c r="I59" s="21">
        <f>IF(OR(D59="",E59=""),0,VLOOKUP(D59,'Thực phẩm'!$A$5:$G$59,6,FALSE)*E59/100)</f>
      </c>
    </row>
    <row r="60" spans="1:9" x14ac:dyDescent="0.25">
      <c r="A60" s="8" t="s">
        <v>100</v>
      </c>
      <c r="B60" s="8" t="s">
        <v>87</v>
      </c>
      <c r="C60" s="14" t="s">
        <v>101</v>
      </c>
      <c r="D60" s="14" t="s">
        <v>26</v>
      </c>
      <c r="E60" s="15">
        <v>75</v>
      </c>
      <c r="F60" s="13">
        <f>IF(OR(D60="",E60=""),0,VLOOKUP(D60,'Thực phẩm'!$A$5:$G$59,3,FALSE)*E60/100)</f>
      </c>
      <c r="G60" s="13">
        <f>IF(OR(D60="",E60=""),0,VLOOKUP(D60,'Thực phẩm'!$A$5:$G$59,4,FALSE)*E60/100)</f>
      </c>
      <c r="H60" s="13">
        <f>IF(OR(D60="",E60=""),0,VLOOKUP(D60,'Thực phẩm'!$A$5:$G$59,5,FALSE)*E60/100)</f>
      </c>
      <c r="I60" s="13">
        <f>IF(OR(D60="",E60=""),0,VLOOKUP(D60,'Thực phẩm'!$A$5:$G$59,6,FALSE)*E60/100)</f>
      </c>
    </row>
    <row r="61" spans="1:9" x14ac:dyDescent="0.25">
      <c r="A61" s="6" t="s">
        <v>100</v>
      </c>
      <c r="B61" s="6" t="s">
        <v>87</v>
      </c>
      <c r="C61" s="14" t="s">
        <v>2</v>
      </c>
      <c r="D61" s="14" t="s">
        <v>36</v>
      </c>
      <c r="E61" s="15">
        <v>35</v>
      </c>
      <c r="F61" s="10">
        <f>IF(OR(D61="",E61=""),0,VLOOKUP(D61,'Thực phẩm'!$A$5:$G$59,3,FALSE)*E61/100)</f>
      </c>
      <c r="G61" s="10">
        <f>IF(OR(D61="",E61=""),0,VLOOKUP(D61,'Thực phẩm'!$A$5:$G$59,4,FALSE)*E61/100)</f>
      </c>
      <c r="H61" s="10">
        <f>IF(OR(D61="",E61=""),0,VLOOKUP(D61,'Thực phẩm'!$A$5:$G$59,5,FALSE)*E61/100)</f>
      </c>
      <c r="I61" s="10">
        <f>IF(OR(D61="",E61=""),0,VLOOKUP(D61,'Thực phẩm'!$A$5:$G$59,6,FALSE)*E61/100)</f>
      </c>
    </row>
    <row r="62" spans="1:9" x14ac:dyDescent="0.25">
      <c r="A62" s="8" t="s">
        <v>100</v>
      </c>
      <c r="B62" s="8" t="s">
        <v>87</v>
      </c>
      <c r="C62" s="14" t="s">
        <v>2</v>
      </c>
      <c r="D62" s="14" t="s">
        <v>66</v>
      </c>
      <c r="E62" s="15">
        <v>30</v>
      </c>
      <c r="F62" s="13">
        <f>IF(OR(D62="",E62=""),0,VLOOKUP(D62,'Thực phẩm'!$A$5:$G$59,3,FALSE)*E62/100)</f>
      </c>
      <c r="G62" s="13">
        <f>IF(OR(D62="",E62=""),0,VLOOKUP(D62,'Thực phẩm'!$A$5:$G$59,4,FALSE)*E62/100)</f>
      </c>
      <c r="H62" s="13">
        <f>IF(OR(D62="",E62=""),0,VLOOKUP(D62,'Thực phẩm'!$A$5:$G$59,5,FALSE)*E62/100)</f>
      </c>
      <c r="I62" s="13">
        <f>IF(OR(D62="",E62=""),0,VLOOKUP(D62,'Thực phẩm'!$A$5:$G$59,6,FALSE)*E62/100)</f>
      </c>
    </row>
    <row r="63" spans="1:9" x14ac:dyDescent="0.25">
      <c r="A63" s="6" t="s">
        <v>100</v>
      </c>
      <c r="B63" s="6" t="s">
        <v>87</v>
      </c>
      <c r="C63" s="14" t="s">
        <v>2</v>
      </c>
      <c r="D63" s="14" t="s">
        <v>67</v>
      </c>
      <c r="E63" s="15">
        <v>30</v>
      </c>
      <c r="F63" s="10">
        <f>IF(OR(D63="",E63=""),0,VLOOKUP(D63,'Thực phẩm'!$A$5:$G$59,3,FALSE)*E63/100)</f>
      </c>
      <c r="G63" s="10">
        <f>IF(OR(D63="",E63=""),0,VLOOKUP(D63,'Thực phẩm'!$A$5:$G$59,4,FALSE)*E63/100)</f>
      </c>
      <c r="H63" s="10">
        <f>IF(OR(D63="",E63=""),0,VLOOKUP(D63,'Thực phẩm'!$A$5:$G$59,5,FALSE)*E63/100)</f>
      </c>
      <c r="I63" s="10">
        <f>IF(OR(D63="",E63=""),0,VLOOKUP(D63,'Thực phẩm'!$A$5:$G$59,6,FALSE)*E63/100)</f>
      </c>
    </row>
    <row r="64" spans="1:9" x14ac:dyDescent="0.25">
      <c r="A64" s="8" t="s">
        <v>100</v>
      </c>
      <c r="B64" s="8" t="s">
        <v>87</v>
      </c>
      <c r="C64" s="14" t="s">
        <v>2</v>
      </c>
      <c r="D64" s="14" t="s">
        <v>39</v>
      </c>
      <c r="E64" s="15">
        <v>20</v>
      </c>
      <c r="F64" s="13">
        <f>IF(OR(D64="",E64=""),0,VLOOKUP(D64,'Thực phẩm'!$A$5:$G$59,3,FALSE)*E64/100)</f>
      </c>
      <c r="G64" s="13">
        <f>IF(OR(D64="",E64=""),0,VLOOKUP(D64,'Thực phẩm'!$A$5:$G$59,4,FALSE)*E64/100)</f>
      </c>
      <c r="H64" s="13">
        <f>IF(OR(D64="",E64=""),0,VLOOKUP(D64,'Thực phẩm'!$A$5:$G$59,5,FALSE)*E64/100)</f>
      </c>
      <c r="I64" s="13">
        <f>IF(OR(D64="",E64=""),0,VLOOKUP(D64,'Thực phẩm'!$A$5:$G$59,6,FALSE)*E64/100)</f>
      </c>
    </row>
    <row r="65" spans="1:9" x14ac:dyDescent="0.25">
      <c r="A65" s="6" t="s">
        <v>100</v>
      </c>
      <c r="B65" s="6" t="s">
        <v>87</v>
      </c>
      <c r="C65" s="14" t="s">
        <v>2</v>
      </c>
      <c r="D65" s="14" t="s">
        <v>79</v>
      </c>
      <c r="E65" s="15">
        <v>7</v>
      </c>
      <c r="F65" s="10">
        <f>IF(OR(D65="",E65=""),0,VLOOKUP(D65,'Thực phẩm'!$A$5:$G$59,3,FALSE)*E65/100)</f>
      </c>
      <c r="G65" s="10">
        <f>IF(OR(D65="",E65=""),0,VLOOKUP(D65,'Thực phẩm'!$A$5:$G$59,4,FALSE)*E65/100)</f>
      </c>
      <c r="H65" s="10">
        <f>IF(OR(D65="",E65=""),0,VLOOKUP(D65,'Thực phẩm'!$A$5:$G$59,5,FALSE)*E65/100)</f>
      </c>
      <c r="I65" s="10">
        <f>IF(OR(D65="",E65=""),0,VLOOKUP(D65,'Thực phẩm'!$A$5:$G$59,6,FALSE)*E65/100)</f>
      </c>
    </row>
    <row r="66" spans="1:9" x14ac:dyDescent="0.25">
      <c r="A66" s="8" t="s">
        <v>100</v>
      </c>
      <c r="B66" s="8" t="s">
        <v>87</v>
      </c>
      <c r="C66" s="14" t="s">
        <v>2</v>
      </c>
      <c r="D66" s="14" t="s">
        <v>78</v>
      </c>
      <c r="E66" s="15">
        <v>4</v>
      </c>
      <c r="F66" s="13">
        <f>IF(OR(D66="",E66=""),0,VLOOKUP(D66,'Thực phẩm'!$A$5:$G$59,3,FALSE)*E66/100)</f>
      </c>
      <c r="G66" s="13">
        <f>IF(OR(D66="",E66=""),0,VLOOKUP(D66,'Thực phẩm'!$A$5:$G$59,4,FALSE)*E66/100)</f>
      </c>
      <c r="H66" s="13">
        <f>IF(OR(D66="",E66=""),0,VLOOKUP(D66,'Thực phẩm'!$A$5:$G$59,5,FALSE)*E66/100)</f>
      </c>
      <c r="I66" s="13">
        <f>IF(OR(D66="",E66=""),0,VLOOKUP(D66,'Thực phẩm'!$A$5:$G$59,6,FALSE)*E66/100)</f>
      </c>
    </row>
    <row r="67" spans="1:9" x14ac:dyDescent="0.25">
      <c r="A67" s="6" t="s">
        <v>100</v>
      </c>
      <c r="B67" s="6" t="s">
        <v>87</v>
      </c>
      <c r="C67" s="14" t="s">
        <v>2</v>
      </c>
      <c r="D67" s="14" t="s">
        <v>2</v>
      </c>
      <c r="E67" s="15"/>
      <c r="F67" s="10">
        <f>IF(OR(D67="",E67=""),0,VLOOKUP(D67,'Thực phẩm'!$A$5:$G$59,3,FALSE)*E67/100)</f>
      </c>
      <c r="G67" s="10">
        <f>IF(OR(D67="",E67=""),0,VLOOKUP(D67,'Thực phẩm'!$A$5:$G$59,4,FALSE)*E67/100)</f>
      </c>
      <c r="H67" s="10">
        <f>IF(OR(D67="",E67=""),0,VLOOKUP(D67,'Thực phẩm'!$A$5:$G$59,5,FALSE)*E67/100)</f>
      </c>
      <c r="I67" s="10">
        <f>IF(OR(D67="",E67=""),0,VLOOKUP(D67,'Thực phẩm'!$A$5:$G$59,6,FALSE)*E67/100)</f>
      </c>
    </row>
    <row r="68" spans="1:9" x14ac:dyDescent="0.25">
      <c r="A68" s="16" t="s">
        <v>100</v>
      </c>
      <c r="B68" s="16" t="s">
        <v>87</v>
      </c>
      <c r="C68" s="17" t="s">
        <v>2</v>
      </c>
      <c r="D68" s="17" t="s">
        <v>2</v>
      </c>
      <c r="E68" s="18"/>
      <c r="F68" s="19">
        <f>IF(OR(D68="",E68=""),0,VLOOKUP(D68,'Thực phẩm'!$A$5:$G$59,3,FALSE)*E68/100)</f>
      </c>
      <c r="G68" s="19">
        <f>IF(OR(D68="",E68=""),0,VLOOKUP(D68,'Thực phẩm'!$A$5:$G$59,4,FALSE)*E68/100)</f>
      </c>
      <c r="H68" s="19">
        <f>IF(OR(D68="",E68=""),0,VLOOKUP(D68,'Thực phẩm'!$A$5:$G$59,5,FALSE)*E68/100)</f>
      </c>
      <c r="I68" s="19">
        <f>IF(OR(D68="",E68=""),0,VLOOKUP(D68,'Thực phẩm'!$A$5:$G$59,6,FALSE)*E68/100)</f>
      </c>
    </row>
    <row r="69" spans="1:9" x14ac:dyDescent="0.25">
      <c r="A69" s="6" t="s">
        <v>100</v>
      </c>
      <c r="B69" s="6" t="s">
        <v>89</v>
      </c>
      <c r="C69" s="14" t="s">
        <v>102</v>
      </c>
      <c r="D69" s="14" t="s">
        <v>57</v>
      </c>
      <c r="E69" s="15">
        <v>150</v>
      </c>
      <c r="F69" s="10">
        <f>IF(OR(D69="",E69=""),0,VLOOKUP(D69,'Thực phẩm'!$A$5:$G$59,3,FALSE)*E69/100)</f>
      </c>
      <c r="G69" s="10">
        <f>IF(OR(D69="",E69=""),0,VLOOKUP(D69,'Thực phẩm'!$A$5:$G$59,4,FALSE)*E69/100)</f>
      </c>
      <c r="H69" s="10">
        <f>IF(OR(D69="",E69=""),0,VLOOKUP(D69,'Thực phẩm'!$A$5:$G$59,5,FALSE)*E69/100)</f>
      </c>
      <c r="I69" s="10">
        <f>IF(OR(D69="",E69=""),0,VLOOKUP(D69,'Thực phẩm'!$A$5:$G$59,6,FALSE)*E69/100)</f>
      </c>
    </row>
    <row r="70" spans="1:9" x14ac:dyDescent="0.25">
      <c r="A70" s="8" t="s">
        <v>100</v>
      </c>
      <c r="B70" s="8" t="s">
        <v>89</v>
      </c>
      <c r="C70" s="14" t="s">
        <v>2</v>
      </c>
      <c r="D70" s="14" t="s">
        <v>29</v>
      </c>
      <c r="E70" s="15">
        <v>25</v>
      </c>
      <c r="F70" s="13">
        <f>IF(OR(D70="",E70=""),0,VLOOKUP(D70,'Thực phẩm'!$A$5:$G$59,3,FALSE)*E70/100)</f>
      </c>
      <c r="G70" s="13">
        <f>IF(OR(D70="",E70=""),0,VLOOKUP(D70,'Thực phẩm'!$A$5:$G$59,4,FALSE)*E70/100)</f>
      </c>
      <c r="H70" s="13">
        <f>IF(OR(D70="",E70=""),0,VLOOKUP(D70,'Thực phẩm'!$A$5:$G$59,5,FALSE)*E70/100)</f>
      </c>
      <c r="I70" s="13">
        <f>IF(OR(D70="",E70=""),0,VLOOKUP(D70,'Thực phẩm'!$A$5:$G$59,6,FALSE)*E70/100)</f>
      </c>
    </row>
    <row r="71" spans="1:9" x14ac:dyDescent="0.25">
      <c r="A71" s="6" t="s">
        <v>100</v>
      </c>
      <c r="B71" s="6" t="s">
        <v>89</v>
      </c>
      <c r="C71" s="14" t="s">
        <v>2</v>
      </c>
      <c r="D71" s="14" t="s">
        <v>76</v>
      </c>
      <c r="E71" s="15">
        <v>8</v>
      </c>
      <c r="F71" s="10">
        <f>IF(OR(D71="",E71=""),0,VLOOKUP(D71,'Thực phẩm'!$A$5:$G$59,3,FALSE)*E71/100)</f>
      </c>
      <c r="G71" s="10">
        <f>IF(OR(D71="",E71=""),0,VLOOKUP(D71,'Thực phẩm'!$A$5:$G$59,4,FALSE)*E71/100)</f>
      </c>
      <c r="H71" s="10">
        <f>IF(OR(D71="",E71=""),0,VLOOKUP(D71,'Thực phẩm'!$A$5:$G$59,5,FALSE)*E71/100)</f>
      </c>
      <c r="I71" s="10">
        <f>IF(OR(D71="",E71=""),0,VLOOKUP(D71,'Thực phẩm'!$A$5:$G$59,6,FALSE)*E71/100)</f>
      </c>
    </row>
    <row r="72" spans="1:9" x14ac:dyDescent="0.25">
      <c r="A72" s="8" t="s">
        <v>100</v>
      </c>
      <c r="B72" s="8" t="s">
        <v>89</v>
      </c>
      <c r="C72" s="14" t="s">
        <v>2</v>
      </c>
      <c r="D72" s="14" t="s">
        <v>2</v>
      </c>
      <c r="E72" s="15"/>
      <c r="F72" s="13">
        <f>IF(OR(D72="",E72=""),0,VLOOKUP(D72,'Thực phẩm'!$A$5:$G$59,3,FALSE)*E72/100)</f>
      </c>
      <c r="G72" s="13">
        <f>IF(OR(D72="",E72=""),0,VLOOKUP(D72,'Thực phẩm'!$A$5:$G$59,4,FALSE)*E72/100)</f>
      </c>
      <c r="H72" s="13">
        <f>IF(OR(D72="",E72=""),0,VLOOKUP(D72,'Thực phẩm'!$A$5:$G$59,5,FALSE)*E72/100)</f>
      </c>
      <c r="I72" s="13">
        <f>IF(OR(D72="",E72=""),0,VLOOKUP(D72,'Thực phẩm'!$A$5:$G$59,6,FALSE)*E72/100)</f>
      </c>
    </row>
    <row r="73" spans="1:9" x14ac:dyDescent="0.25">
      <c r="A73" s="20" t="s">
        <v>100</v>
      </c>
      <c r="B73" s="20" t="s">
        <v>89</v>
      </c>
      <c r="C73" s="17" t="s">
        <v>2</v>
      </c>
      <c r="D73" s="17" t="s">
        <v>2</v>
      </c>
      <c r="E73" s="18"/>
      <c r="F73" s="21">
        <f>IF(OR(D73="",E73=""),0,VLOOKUP(D73,'Thực phẩm'!$A$5:$G$59,3,FALSE)*E73/100)</f>
      </c>
      <c r="G73" s="21">
        <f>IF(OR(D73="",E73=""),0,VLOOKUP(D73,'Thực phẩm'!$A$5:$G$59,4,FALSE)*E73/100)</f>
      </c>
      <c r="H73" s="21">
        <f>IF(OR(D73="",E73=""),0,VLOOKUP(D73,'Thực phẩm'!$A$5:$G$59,5,FALSE)*E73/100)</f>
      </c>
      <c r="I73" s="21">
        <f>IF(OR(D73="",E73=""),0,VLOOKUP(D73,'Thực phẩm'!$A$5:$G$59,6,FALSE)*E73/100)</f>
      </c>
    </row>
  </sheetData>
  <sheetProtection sheet="1" formatColumns="0" formatRows="0" autoFilter="0"/>
  <mergeCells count="2">
    <mergeCell ref="A1:I1"/>
    <mergeCell ref="A2:I2"/>
  </mergeCells>
  <dataValidations count="4">
    <dataValidation type="list" allowBlank="1" showErrorMessage="1" errorTitle="Thực phẩm" error="Chọn trong sheet Thực phẩm." sqref="D10:D73">
      <formula1>'Thực phẩm'!$A$5:$A$59</formula1>
    </dataValidation>
    <dataValidation type="list" allowBlank="1" showErrorMessage="1" errorTitle="Thực phẩm" error="Chọn trong sheet Thực phẩm." sqref="D5:D73">
      <formula1>'Thực phẩm'!$A$5:$A$59</formula1>
    </dataValidation>
    <dataValidation type="decimal" operator="greaterThanOrEqual" showErrorMessage="1" errorTitle="Số không hợp lệ" error="Nhập số lớn hơn hoặc bằng 0." sqref="E10:E73">
      <formula1>0</formula1>
    </dataValidation>
    <dataValidation type="decimal" operator="greaterThanOrEqual" showErrorMessage="1" errorTitle="Số không hợp lệ" error="Nhập số lớn hơn hoặc bằng 0." sqref="E5:E73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&amp;L&amp;8Khẩu Phần · khauphan.hoagao.store&amp;R&amp;8Trang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5" width="12" style="1" customWidth="1"/>
    <col min="6" max="8" width="10" style="1" customWidth="1"/>
    <col min="9" max="9" width="26" style="1" customWidth="1"/>
  </cols>
  <sheetData>
    <row r="1" ht="26" customHeight="1" spans="1:9" x14ac:dyDescent="0.25">
      <c r="A1" s="2" t="s">
        <v>103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104</v>
      </c>
      <c r="B2" s="3"/>
      <c r="C2" s="3"/>
      <c r="D2" s="3"/>
      <c r="E2" s="3"/>
      <c r="F2" s="3"/>
      <c r="G2" s="3"/>
      <c r="H2" s="3"/>
      <c r="I2" s="3"/>
    </row>
    <row r="4" ht="30" customHeight="1" spans="1:9" x14ac:dyDescent="0.25">
      <c r="A4" s="4" t="s">
        <v>82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105</v>
      </c>
      <c r="G4" s="4" t="s">
        <v>106</v>
      </c>
      <c r="H4" s="4" t="s">
        <v>107</v>
      </c>
      <c r="I4" s="4" t="s">
        <v>108</v>
      </c>
    </row>
    <row r="5" spans="1:9" x14ac:dyDescent="0.25">
      <c r="A5" s="6" t="s">
        <v>86</v>
      </c>
      <c r="B5" s="9">
        <f>SUMIFS('Thực đơn'!$F$5:$F$73,'Thực đơn'!$A$5:$A$73,A5)</f>
      </c>
      <c r="C5" s="10">
        <f>SUMIFS('Thực đơn'!$G$5:$G$73,'Thực đơn'!$A$5:$A$73,A5)</f>
      </c>
      <c r="D5" s="10">
        <f>SUMIFS('Thực đơn'!$H$5:$H$73,'Thực đơn'!$A$5:$A$73,A5)</f>
      </c>
      <c r="E5" s="10">
        <f>SUMIFS('Thực đơn'!$I$5:$I$73,'Thực đơn'!$A$5:$A$73,A5)</f>
      </c>
      <c r="F5" s="22">
        <f>IF((C5*4+D5*9+E5*4)=0,0,C5*4/(C5*4+D5*9+E5*4))</f>
      </c>
      <c r="G5" s="22">
        <f>IF((C5*4+D5*9+E5*4)=0,0,D5*9/(C5*4+D5*9+E5*4))</f>
      </c>
      <c r="H5" s="22">
        <f>IF((C5*4+D5*9+E5*4)=0,0,E5*4/(C5*4+D5*9+E5*4))</f>
      </c>
      <c r="I5" s="6">
        <f>IF(B5&lt;615,"Thấp hơn mức chuẩn",IF(B5&gt;726,"Cao hơn mức chuẩn","Trong mức chuẩn"))</f>
      </c>
    </row>
    <row r="6" spans="1:9" x14ac:dyDescent="0.25">
      <c r="A6" s="8" t="s">
        <v>91</v>
      </c>
      <c r="B6" s="12">
        <f>SUMIFS('Thực đơn'!$F$5:$F$73,'Thực đơn'!$A$5:$A$73,A6)</f>
      </c>
      <c r="C6" s="13">
        <f>SUMIFS('Thực đơn'!$G$5:$G$73,'Thực đơn'!$A$5:$A$73,A6)</f>
      </c>
      <c r="D6" s="13">
        <f>SUMIFS('Thực đơn'!$H$5:$H$73,'Thực đơn'!$A$5:$A$73,A6)</f>
      </c>
      <c r="E6" s="13">
        <f>SUMIFS('Thực đơn'!$I$5:$I$73,'Thực đơn'!$A$5:$A$73,A6)</f>
      </c>
      <c r="F6" s="23">
        <f>IF((C6*4+D6*9+E6*4)=0,0,C6*4/(C6*4+D6*9+E6*4))</f>
      </c>
      <c r="G6" s="23">
        <f>IF((C6*4+D6*9+E6*4)=0,0,D6*9/(C6*4+D6*9+E6*4))</f>
      </c>
      <c r="H6" s="23">
        <f>IF((C6*4+D6*9+E6*4)=0,0,E6*4/(C6*4+D6*9+E6*4))</f>
      </c>
      <c r="I6" s="8">
        <f>IF(B6&lt;615,"Thấp hơn mức chuẩn",IF(B6&gt;726,"Cao hơn mức chuẩn","Trong mức chuẩn"))</f>
      </c>
    </row>
    <row r="7" spans="1:9" x14ac:dyDescent="0.25">
      <c r="A7" s="6" t="s">
        <v>94</v>
      </c>
      <c r="B7" s="9">
        <f>SUMIFS('Thực đơn'!$F$5:$F$73,'Thực đơn'!$A$5:$A$73,A7)</f>
      </c>
      <c r="C7" s="10">
        <f>SUMIFS('Thực đơn'!$G$5:$G$73,'Thực đơn'!$A$5:$A$73,A7)</f>
      </c>
      <c r="D7" s="10">
        <f>SUMIFS('Thực đơn'!$H$5:$H$73,'Thực đơn'!$A$5:$A$73,A7)</f>
      </c>
      <c r="E7" s="10">
        <f>SUMIFS('Thực đơn'!$I$5:$I$73,'Thực đơn'!$A$5:$A$73,A7)</f>
      </c>
      <c r="F7" s="22">
        <f>IF((C7*4+D7*9+E7*4)=0,0,C7*4/(C7*4+D7*9+E7*4))</f>
      </c>
      <c r="G7" s="22">
        <f>IF((C7*4+D7*9+E7*4)=0,0,D7*9/(C7*4+D7*9+E7*4))</f>
      </c>
      <c r="H7" s="22">
        <f>IF((C7*4+D7*9+E7*4)=0,0,E7*4/(C7*4+D7*9+E7*4))</f>
      </c>
      <c r="I7" s="6">
        <f>IF(B7&lt;615,"Thấp hơn mức chuẩn",IF(B7&gt;726,"Cao hơn mức chuẩn","Trong mức chuẩn"))</f>
      </c>
    </row>
    <row r="8" spans="1:9" x14ac:dyDescent="0.25">
      <c r="A8" s="8" t="s">
        <v>97</v>
      </c>
      <c r="B8" s="12">
        <f>SUMIFS('Thực đơn'!$F$5:$F$73,'Thực đơn'!$A$5:$A$73,A8)</f>
      </c>
      <c r="C8" s="13">
        <f>SUMIFS('Thực đơn'!$G$5:$G$73,'Thực đơn'!$A$5:$A$73,A8)</f>
      </c>
      <c r="D8" s="13">
        <f>SUMIFS('Thực đơn'!$H$5:$H$73,'Thực đơn'!$A$5:$A$73,A8)</f>
      </c>
      <c r="E8" s="13">
        <f>SUMIFS('Thực đơn'!$I$5:$I$73,'Thực đơn'!$A$5:$A$73,A8)</f>
      </c>
      <c r="F8" s="23">
        <f>IF((C8*4+D8*9+E8*4)=0,0,C8*4/(C8*4+D8*9+E8*4))</f>
      </c>
      <c r="G8" s="23">
        <f>IF((C8*4+D8*9+E8*4)=0,0,D8*9/(C8*4+D8*9+E8*4))</f>
      </c>
      <c r="H8" s="23">
        <f>IF((C8*4+D8*9+E8*4)=0,0,E8*4/(C8*4+D8*9+E8*4))</f>
      </c>
      <c r="I8" s="8">
        <f>IF(B8&lt;615,"Thấp hơn mức chuẩn",IF(B8&gt;726,"Cao hơn mức chuẩn","Trong mức chuẩn"))</f>
      </c>
    </row>
    <row r="9" spans="1:9" x14ac:dyDescent="0.25">
      <c r="A9" s="6" t="s">
        <v>100</v>
      </c>
      <c r="B9" s="9">
        <f>SUMIFS('Thực đơn'!$F$5:$F$73,'Thực đơn'!$A$5:$A$73,A9)</f>
      </c>
      <c r="C9" s="10">
        <f>SUMIFS('Thực đơn'!$G$5:$G$73,'Thực đơn'!$A$5:$A$73,A9)</f>
      </c>
      <c r="D9" s="10">
        <f>SUMIFS('Thực đơn'!$H$5:$H$73,'Thực đơn'!$A$5:$A$73,A9)</f>
      </c>
      <c r="E9" s="10">
        <f>SUMIFS('Thực đơn'!$I$5:$I$73,'Thực đơn'!$A$5:$A$73,A9)</f>
      </c>
      <c r="F9" s="22">
        <f>IF((C9*4+D9*9+E9*4)=0,0,C9*4/(C9*4+D9*9+E9*4))</f>
      </c>
      <c r="G9" s="22">
        <f>IF((C9*4+D9*9+E9*4)=0,0,D9*9/(C9*4+D9*9+E9*4))</f>
      </c>
      <c r="H9" s="22">
        <f>IF((C9*4+D9*9+E9*4)=0,0,E9*4/(C9*4+D9*9+E9*4))</f>
      </c>
      <c r="I9" s="6">
        <f>IF(B9&lt;615,"Thấp hơn mức chuẩn",IF(B9&gt;726,"Cao hơn mức chuẩn","Trong mức chuẩn"))</f>
      </c>
    </row>
    <row r="10" spans="1:9" x14ac:dyDescent="0.25">
      <c r="A10" s="24" t="s">
        <v>109</v>
      </c>
      <c r="B10" s="25">
        <f>AVERAGE(B5:B9)</f>
      </c>
      <c r="C10" s="26">
        <f>AVERAGE(C5:C9)</f>
      </c>
      <c r="D10" s="26">
        <f>AVERAGE(D5:D9)</f>
      </c>
      <c r="E10" s="26">
        <f>AVERAGE(E5:E9)</f>
      </c>
      <c r="F10" s="27">
        <f>AVERAGE(F5:F9)</f>
      </c>
      <c r="G10" s="27">
        <f>AVERAGE(G5:G9)</f>
      </c>
      <c r="H10" s="27">
        <f>AVERAGE(H5:H9)</f>
      </c>
      <c r="I10" s="24"/>
    </row>
    <row r="12" spans="1:1" x14ac:dyDescent="0.25">
      <c r="A12" s="28" t="s">
        <v>110</v>
      </c>
    </row>
  </sheetData>
  <sheetProtection sheet="1" formatColumns="0" formatRows="0" autoFilter="0"/>
  <mergeCells count="2">
    <mergeCell ref="A1:I1"/>
    <mergeCell ref="A2:I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&amp;L&amp;8Khẩu Phần · khauphan.hoagao.store&amp;R&amp;8Trang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30" style="1" customWidth="1"/>
    <col min="3" max="3" width="14" style="1" customWidth="1"/>
    <col min="4" max="4" width="12" style="1" customWidth="1"/>
    <col min="5" max="6" width="14" style="1" customWidth="1"/>
  </cols>
  <sheetData>
    <row r="1" ht="26" customHeight="1" spans="1:6" x14ac:dyDescent="0.25">
      <c r="A1" s="2" t="s">
        <v>111</v>
      </c>
      <c r="B1" s="2"/>
      <c r="C1" s="2"/>
      <c r="D1" s="2"/>
      <c r="E1" s="2"/>
      <c r="F1" s="2"/>
    </row>
    <row r="2" spans="1:6" x14ac:dyDescent="0.25">
      <c r="A2" s="3" t="s">
        <v>112</v>
      </c>
      <c r="B2" s="3"/>
      <c r="C2" s="3"/>
      <c r="D2" s="3"/>
      <c r="E2" s="3"/>
      <c r="F2" s="3"/>
    </row>
    <row r="3" spans="5:6" x14ac:dyDescent="0.25">
      <c r="E3" s="29" t="s">
        <v>113</v>
      </c>
      <c r="F3" s="30">
        <v>120</v>
      </c>
    </row>
    <row r="4" ht="30" customHeight="1" spans="1:6" x14ac:dyDescent="0.25">
      <c r="A4" s="4" t="s">
        <v>82</v>
      </c>
      <c r="B4" s="4" t="s">
        <v>19</v>
      </c>
      <c r="C4" s="4" t="s">
        <v>114</v>
      </c>
      <c r="D4" s="4" t="s">
        <v>25</v>
      </c>
      <c r="E4" s="4" t="s">
        <v>115</v>
      </c>
      <c r="F4" s="4" t="s">
        <v>116</v>
      </c>
    </row>
    <row r="5" spans="1:6" x14ac:dyDescent="0.25">
      <c r="A5" s="6" t="s">
        <v>86</v>
      </c>
      <c r="B5" s="6" t="s">
        <v>26</v>
      </c>
      <c r="C5" s="9">
        <f>SUMIFS('Thực đơn'!$E$5:$E$73,'Thực đơn'!$A$5:$A$73,"Thứ Hai",'Thực đơn'!$D$5:$D$73,B5)</f>
      </c>
      <c r="D5" s="22">
        <f>IFERROR(VLOOKUP(B5,'Thực phẩm'!$A$5:$G$59,7,FALSE),0)/100</f>
      </c>
      <c r="E5" s="31">
        <f>C5*$F$3/1000</f>
      </c>
      <c r="F5" s="31">
        <f>IF(D5&gt;=1,0,E5/(1-D5))</f>
      </c>
    </row>
    <row r="6" spans="1:6" x14ac:dyDescent="0.25">
      <c r="A6" s="8" t="s">
        <v>2</v>
      </c>
      <c r="B6" s="8" t="s">
        <v>33</v>
      </c>
      <c r="C6" s="12">
        <f>SUMIFS('Thực đơn'!$E$5:$E$73,'Thực đơn'!$A$5:$A$73,"Thứ Hai",'Thực đơn'!$D$5:$D$73,B6)</f>
      </c>
      <c r="D6" s="23">
        <f>IFERROR(VLOOKUP(B6,'Thực phẩm'!$A$5:$G$59,7,FALSE),0)/100</f>
      </c>
      <c r="E6" s="32">
        <f>C6*$F$3/1000</f>
      </c>
      <c r="F6" s="32">
        <f>IF(D6&gt;=1,0,E6/(1-D6))</f>
      </c>
    </row>
    <row r="7" spans="1:6" x14ac:dyDescent="0.25">
      <c r="A7" s="6" t="s">
        <v>2</v>
      </c>
      <c r="B7" s="6" t="s">
        <v>39</v>
      </c>
      <c r="C7" s="9">
        <f>SUMIFS('Thực đơn'!$E$5:$E$73,'Thực đơn'!$A$5:$A$73,"Thứ Hai",'Thực đơn'!$D$5:$D$73,B7)</f>
      </c>
      <c r="D7" s="22">
        <f>IFERROR(VLOOKUP(B7,'Thực phẩm'!$A$5:$G$59,7,FALSE),0)/100</f>
      </c>
      <c r="E7" s="31">
        <f>C7*$F$3/1000</f>
      </c>
      <c r="F7" s="31">
        <f>IF(D7&gt;=1,0,E7/(1-D7))</f>
      </c>
    </row>
    <row r="8" spans="1:6" x14ac:dyDescent="0.25">
      <c r="A8" s="8" t="s">
        <v>2</v>
      </c>
      <c r="B8" s="8" t="s">
        <v>63</v>
      </c>
      <c r="C8" s="12">
        <f>SUMIFS('Thực đơn'!$E$5:$E$73,'Thực đơn'!$A$5:$A$73,"Thứ Hai",'Thực đơn'!$D$5:$D$73,B8)</f>
      </c>
      <c r="D8" s="23">
        <f>IFERROR(VLOOKUP(B8,'Thực phẩm'!$A$5:$G$59,7,FALSE),0)/100</f>
      </c>
      <c r="E8" s="32">
        <f>C8*$F$3/1000</f>
      </c>
      <c r="F8" s="32">
        <f>IF(D8&gt;=1,0,E8/(1-D8))</f>
      </c>
    </row>
    <row r="9" spans="1:6" x14ac:dyDescent="0.25">
      <c r="A9" s="6" t="s">
        <v>2</v>
      </c>
      <c r="B9" s="6" t="s">
        <v>47</v>
      </c>
      <c r="C9" s="9">
        <f>SUMIFS('Thực đơn'!$E$5:$E$73,'Thực đơn'!$A$5:$A$73,"Thứ Hai",'Thực đơn'!$D$5:$D$73,B9)</f>
      </c>
      <c r="D9" s="22">
        <f>IFERROR(VLOOKUP(B9,'Thực phẩm'!$A$5:$G$59,7,FALSE),0)/100</f>
      </c>
      <c r="E9" s="31">
        <f>C9*$F$3/1000</f>
      </c>
      <c r="F9" s="31">
        <f>IF(D9&gt;=1,0,E9/(1-D9))</f>
      </c>
    </row>
    <row r="10" spans="1:6" x14ac:dyDescent="0.25">
      <c r="A10" s="8" t="s">
        <v>2</v>
      </c>
      <c r="B10" s="8" t="s">
        <v>79</v>
      </c>
      <c r="C10" s="12">
        <f>SUMIFS('Thực đơn'!$E$5:$E$73,'Thực đơn'!$A$5:$A$73,"Thứ Hai",'Thực đơn'!$D$5:$D$73,B10)</f>
      </c>
      <c r="D10" s="23">
        <f>IFERROR(VLOOKUP(B10,'Thực phẩm'!$A$5:$G$59,7,FALSE),0)/100</f>
      </c>
      <c r="E10" s="32">
        <f>C10*$F$3/1000</f>
      </c>
      <c r="F10" s="32">
        <f>IF(D10&gt;=1,0,E10/(1-D10))</f>
      </c>
    </row>
    <row r="11" spans="1:6" x14ac:dyDescent="0.25">
      <c r="A11" s="6" t="s">
        <v>2</v>
      </c>
      <c r="B11" s="6" t="s">
        <v>78</v>
      </c>
      <c r="C11" s="9">
        <f>SUMIFS('Thực đơn'!$E$5:$E$73,'Thực đơn'!$A$5:$A$73,"Thứ Hai",'Thực đơn'!$D$5:$D$73,B11)</f>
      </c>
      <c r="D11" s="22">
        <f>IFERROR(VLOOKUP(B11,'Thực phẩm'!$A$5:$G$59,7,FALSE),0)/100</f>
      </c>
      <c r="E11" s="31">
        <f>C11*$F$3/1000</f>
      </c>
      <c r="F11" s="31">
        <f>IF(D11&gt;=1,0,E11/(1-D11))</f>
      </c>
    </row>
    <row r="12" spans="1:6" x14ac:dyDescent="0.25">
      <c r="A12" s="8" t="s">
        <v>2</v>
      </c>
      <c r="B12" s="8" t="s">
        <v>76</v>
      </c>
      <c r="C12" s="12">
        <f>SUMIFS('Thực đơn'!$E$5:$E$73,'Thực đơn'!$A$5:$A$73,"Thứ Hai",'Thực đơn'!$D$5:$D$73,B12)</f>
      </c>
      <c r="D12" s="23">
        <f>IFERROR(VLOOKUP(B12,'Thực phẩm'!$A$5:$G$59,7,FALSE),0)/100</f>
      </c>
      <c r="E12" s="32">
        <f>C12*$F$3/1000</f>
      </c>
      <c r="F12" s="32">
        <f>IF(D12&gt;=1,0,E12/(1-D12))</f>
      </c>
    </row>
    <row r="13" spans="1:6" x14ac:dyDescent="0.25">
      <c r="A13" s="6" t="s">
        <v>2</v>
      </c>
      <c r="B13" s="6" t="s">
        <v>53</v>
      </c>
      <c r="C13" s="9">
        <f>SUMIFS('Thực đơn'!$E$5:$E$73,'Thực đơn'!$A$5:$A$73,"Thứ Hai",'Thực đơn'!$D$5:$D$73,B13)</f>
      </c>
      <c r="D13" s="22">
        <f>IFERROR(VLOOKUP(B13,'Thực phẩm'!$A$5:$G$59,7,FALSE),0)/100</f>
      </c>
      <c r="E13" s="31">
        <f>C13*$F$3/1000</f>
      </c>
      <c r="F13" s="31">
        <f>IF(D13&gt;=1,0,E13/(1-D13))</f>
      </c>
    </row>
    <row r="14" spans="1:6" x14ac:dyDescent="0.25">
      <c r="A14" s="8" t="s">
        <v>2</v>
      </c>
      <c r="B14" s="8" t="s">
        <v>62</v>
      </c>
      <c r="C14" s="12">
        <f>SUMIFS('Thực đơn'!$E$5:$E$73,'Thực đơn'!$A$5:$A$73,"Thứ Hai",'Thực đơn'!$D$5:$D$73,B14)</f>
      </c>
      <c r="D14" s="23">
        <f>IFERROR(VLOOKUP(B14,'Thực phẩm'!$A$5:$G$59,7,FALSE),0)/100</f>
      </c>
      <c r="E14" s="32">
        <f>C14*$F$3/1000</f>
      </c>
      <c r="F14" s="32">
        <f>IF(D14&gt;=1,0,E14/(1-D14))</f>
      </c>
    </row>
    <row r="15" spans="1:6" x14ac:dyDescent="0.25">
      <c r="A15" s="6" t="s">
        <v>2</v>
      </c>
      <c r="B15" s="6" t="s">
        <v>70</v>
      </c>
      <c r="C15" s="9">
        <f>SUMIFS('Thực đơn'!$E$5:$E$73,'Thực đơn'!$A$5:$A$73,"Thứ Hai",'Thực đơn'!$D$5:$D$73,B15)</f>
      </c>
      <c r="D15" s="22">
        <f>IFERROR(VLOOKUP(B15,'Thực phẩm'!$A$5:$G$59,7,FALSE),0)/100</f>
      </c>
      <c r="E15" s="31">
        <f>C15*$F$3/1000</f>
      </c>
      <c r="F15" s="31">
        <f>IF(D15&gt;=1,0,E15/(1-D15))</f>
      </c>
    </row>
    <row r="16" spans="1:6" x14ac:dyDescent="0.25">
      <c r="A16" s="6" t="s">
        <v>91</v>
      </c>
      <c r="B16" s="6" t="s">
        <v>26</v>
      </c>
      <c r="C16" s="9">
        <f>SUMIFS('Thực đơn'!$E$5:$E$73,'Thực đơn'!$A$5:$A$73,"Thứ Ba",'Thực đơn'!$D$5:$D$73,B16)</f>
      </c>
      <c r="D16" s="22">
        <f>IFERROR(VLOOKUP(B16,'Thực phẩm'!$A$5:$G$59,7,FALSE),0)/100</f>
      </c>
      <c r="E16" s="31">
        <f>C16*$F$3/1000</f>
      </c>
      <c r="F16" s="31">
        <f>IF(D16&gt;=1,0,E16/(1-D16))</f>
      </c>
    </row>
    <row r="17" spans="1:6" x14ac:dyDescent="0.25">
      <c r="A17" s="8" t="s">
        <v>2</v>
      </c>
      <c r="B17" s="8" t="s">
        <v>45</v>
      </c>
      <c r="C17" s="12">
        <f>SUMIFS('Thực đơn'!$E$5:$E$73,'Thực đơn'!$A$5:$A$73,"Thứ Ba",'Thực đơn'!$D$5:$D$73,B17)</f>
      </c>
      <c r="D17" s="23">
        <f>IFERROR(VLOOKUP(B17,'Thực phẩm'!$A$5:$G$59,7,FALSE),0)/100</f>
      </c>
      <c r="E17" s="32">
        <f>C17*$F$3/1000</f>
      </c>
      <c r="F17" s="32">
        <f>IF(D17&gt;=1,0,E17/(1-D17))</f>
      </c>
    </row>
    <row r="18" spans="1:6" x14ac:dyDescent="0.25">
      <c r="A18" s="6" t="s">
        <v>2</v>
      </c>
      <c r="B18" s="6" t="s">
        <v>67</v>
      </c>
      <c r="C18" s="9">
        <f>SUMIFS('Thực đơn'!$E$5:$E$73,'Thực đơn'!$A$5:$A$73,"Thứ Ba",'Thực đơn'!$D$5:$D$73,B18)</f>
      </c>
      <c r="D18" s="22">
        <f>IFERROR(VLOOKUP(B18,'Thực phẩm'!$A$5:$G$59,7,FALSE),0)/100</f>
      </c>
      <c r="E18" s="31">
        <f>C18*$F$3/1000</f>
      </c>
      <c r="F18" s="31">
        <f>IF(D18&gt;=1,0,E18/(1-D18))</f>
      </c>
    </row>
    <row r="19" spans="1:6" x14ac:dyDescent="0.25">
      <c r="A19" s="8" t="s">
        <v>2</v>
      </c>
      <c r="B19" s="8" t="s">
        <v>68</v>
      </c>
      <c r="C19" s="12">
        <f>SUMIFS('Thực đơn'!$E$5:$E$73,'Thực đơn'!$A$5:$A$73,"Thứ Ba",'Thực đơn'!$D$5:$D$73,B19)</f>
      </c>
      <c r="D19" s="23">
        <f>IFERROR(VLOOKUP(B19,'Thực phẩm'!$A$5:$G$59,7,FALSE),0)/100</f>
      </c>
      <c r="E19" s="32">
        <f>C19*$F$3/1000</f>
      </c>
      <c r="F19" s="32">
        <f>IF(D19&gt;=1,0,E19/(1-D19))</f>
      </c>
    </row>
    <row r="20" spans="1:6" x14ac:dyDescent="0.25">
      <c r="A20" s="6" t="s">
        <v>2</v>
      </c>
      <c r="B20" s="6" t="s">
        <v>79</v>
      </c>
      <c r="C20" s="9">
        <f>SUMIFS('Thực đơn'!$E$5:$E$73,'Thực đơn'!$A$5:$A$73,"Thứ Ba",'Thực đơn'!$D$5:$D$73,B20)</f>
      </c>
      <c r="D20" s="22">
        <f>IFERROR(VLOOKUP(B20,'Thực phẩm'!$A$5:$G$59,7,FALSE),0)/100</f>
      </c>
      <c r="E20" s="31">
        <f>C20*$F$3/1000</f>
      </c>
      <c r="F20" s="31">
        <f>IF(D20&gt;=1,0,E20/(1-D20))</f>
      </c>
    </row>
    <row r="21" spans="1:6" x14ac:dyDescent="0.25">
      <c r="A21" s="8" t="s">
        <v>2</v>
      </c>
      <c r="B21" s="8" t="s">
        <v>78</v>
      </c>
      <c r="C21" s="12">
        <f>SUMIFS('Thực đơn'!$E$5:$E$73,'Thực đơn'!$A$5:$A$73,"Thứ Ba",'Thực đơn'!$D$5:$D$73,B21)</f>
      </c>
      <c r="D21" s="23">
        <f>IFERROR(VLOOKUP(B21,'Thực phẩm'!$A$5:$G$59,7,FALSE),0)/100</f>
      </c>
      <c r="E21" s="32">
        <f>C21*$F$3/1000</f>
      </c>
      <c r="F21" s="32">
        <f>IF(D21&gt;=1,0,E21/(1-D21))</f>
      </c>
    </row>
    <row r="22" spans="1:6" x14ac:dyDescent="0.25">
      <c r="A22" s="6" t="s">
        <v>2</v>
      </c>
      <c r="B22" s="6" t="s">
        <v>59</v>
      </c>
      <c r="C22" s="9">
        <f>SUMIFS('Thực đơn'!$E$5:$E$73,'Thực đơn'!$A$5:$A$73,"Thứ Ba",'Thực đơn'!$D$5:$D$73,B22)</f>
      </c>
      <c r="D22" s="22">
        <f>IFERROR(VLOOKUP(B22,'Thực phẩm'!$A$5:$G$59,7,FALSE),0)/100</f>
      </c>
      <c r="E22" s="31">
        <f>C22*$F$3/1000</f>
      </c>
      <c r="F22" s="31">
        <f>IF(D22&gt;=1,0,E22/(1-D22))</f>
      </c>
    </row>
    <row r="23" spans="1:6" x14ac:dyDescent="0.25">
      <c r="A23" s="8" t="s">
        <v>2</v>
      </c>
      <c r="B23" s="8" t="s">
        <v>31</v>
      </c>
      <c r="C23" s="12">
        <f>SUMIFS('Thực đơn'!$E$5:$E$73,'Thực đơn'!$A$5:$A$73,"Thứ Ba",'Thực đơn'!$D$5:$D$73,B23)</f>
      </c>
      <c r="D23" s="23">
        <f>IFERROR(VLOOKUP(B23,'Thực phẩm'!$A$5:$G$59,7,FALSE),0)/100</f>
      </c>
      <c r="E23" s="32">
        <f>C23*$F$3/1000</f>
      </c>
      <c r="F23" s="32">
        <f>IF(D23&gt;=1,0,E23/(1-D23))</f>
      </c>
    </row>
    <row r="24" spans="1:6" x14ac:dyDescent="0.25">
      <c r="A24" s="6" t="s">
        <v>2</v>
      </c>
      <c r="B24" s="6" t="s">
        <v>76</v>
      </c>
      <c r="C24" s="9">
        <f>SUMIFS('Thực đơn'!$E$5:$E$73,'Thực đơn'!$A$5:$A$73,"Thứ Ba",'Thực đơn'!$D$5:$D$73,B24)</f>
      </c>
      <c r="D24" s="22">
        <f>IFERROR(VLOOKUP(B24,'Thực phẩm'!$A$5:$G$59,7,FALSE),0)/100</f>
      </c>
      <c r="E24" s="31">
        <f>C24*$F$3/1000</f>
      </c>
      <c r="F24" s="31">
        <f>IF(D24&gt;=1,0,E24/(1-D24))</f>
      </c>
    </row>
    <row r="25" spans="1:6" x14ac:dyDescent="0.25">
      <c r="A25" s="6" t="s">
        <v>94</v>
      </c>
      <c r="B25" s="6" t="s">
        <v>26</v>
      </c>
      <c r="C25" s="9">
        <f>SUMIFS('Thực đơn'!$E$5:$E$73,'Thực đơn'!$A$5:$A$73,"Thứ Tư",'Thực đơn'!$D$5:$D$73,B25)</f>
      </c>
      <c r="D25" s="22">
        <f>IFERROR(VLOOKUP(B25,'Thực phẩm'!$A$5:$G$59,7,FALSE),0)/100</f>
      </c>
      <c r="E25" s="31">
        <f>C25*$F$3/1000</f>
      </c>
      <c r="F25" s="31">
        <f>IF(D25&gt;=1,0,E25/(1-D25))</f>
      </c>
    </row>
    <row r="26" spans="1:6" x14ac:dyDescent="0.25">
      <c r="A26" s="8" t="s">
        <v>2</v>
      </c>
      <c r="B26" s="8" t="s">
        <v>51</v>
      </c>
      <c r="C26" s="12">
        <f>SUMIFS('Thực đơn'!$E$5:$E$73,'Thực đơn'!$A$5:$A$73,"Thứ Tư",'Thực đơn'!$D$5:$D$73,B26)</f>
      </c>
      <c r="D26" s="23">
        <f>IFERROR(VLOOKUP(B26,'Thực phẩm'!$A$5:$G$59,7,FALSE),0)/100</f>
      </c>
      <c r="E26" s="32">
        <f>C26*$F$3/1000</f>
      </c>
      <c r="F26" s="32">
        <f>IF(D26&gt;=1,0,E26/(1-D26))</f>
      </c>
    </row>
    <row r="27" spans="1:6" x14ac:dyDescent="0.25">
      <c r="A27" s="6" t="s">
        <v>2</v>
      </c>
      <c r="B27" s="6" t="s">
        <v>33</v>
      </c>
      <c r="C27" s="9">
        <f>SUMIFS('Thực đơn'!$E$5:$E$73,'Thực đơn'!$A$5:$A$73,"Thứ Tư",'Thực đơn'!$D$5:$D$73,B27)</f>
      </c>
      <c r="D27" s="22">
        <f>IFERROR(VLOOKUP(B27,'Thực phẩm'!$A$5:$G$59,7,FALSE),0)/100</f>
      </c>
      <c r="E27" s="31">
        <f>C27*$F$3/1000</f>
      </c>
      <c r="F27" s="31">
        <f>IF(D27&gt;=1,0,E27/(1-D27))</f>
      </c>
    </row>
    <row r="28" spans="1:6" x14ac:dyDescent="0.25">
      <c r="A28" s="8" t="s">
        <v>2</v>
      </c>
      <c r="B28" s="8" t="s">
        <v>65</v>
      </c>
      <c r="C28" s="12">
        <f>SUMIFS('Thực đơn'!$E$5:$E$73,'Thực đơn'!$A$5:$A$73,"Thứ Tư",'Thực đơn'!$D$5:$D$73,B28)</f>
      </c>
      <c r="D28" s="23">
        <f>IFERROR(VLOOKUP(B28,'Thực phẩm'!$A$5:$G$59,7,FALSE),0)/100</f>
      </c>
      <c r="E28" s="32">
        <f>C28*$F$3/1000</f>
      </c>
      <c r="F28" s="32">
        <f>IF(D28&gt;=1,0,E28/(1-D28))</f>
      </c>
    </row>
    <row r="29" spans="1:6" x14ac:dyDescent="0.25">
      <c r="A29" s="6" t="s">
        <v>2</v>
      </c>
      <c r="B29" s="6" t="s">
        <v>79</v>
      </c>
      <c r="C29" s="9">
        <f>SUMIFS('Thực đơn'!$E$5:$E$73,'Thực đơn'!$A$5:$A$73,"Thứ Tư",'Thực đơn'!$D$5:$D$73,B29)</f>
      </c>
      <c r="D29" s="22">
        <f>IFERROR(VLOOKUP(B29,'Thực phẩm'!$A$5:$G$59,7,FALSE),0)/100</f>
      </c>
      <c r="E29" s="31">
        <f>C29*$F$3/1000</f>
      </c>
      <c r="F29" s="31">
        <f>IF(D29&gt;=1,0,E29/(1-D29))</f>
      </c>
    </row>
    <row r="30" spans="1:6" x14ac:dyDescent="0.25">
      <c r="A30" s="8" t="s">
        <v>2</v>
      </c>
      <c r="B30" s="8" t="s">
        <v>78</v>
      </c>
      <c r="C30" s="12">
        <f>SUMIFS('Thực đơn'!$E$5:$E$73,'Thực đơn'!$A$5:$A$73,"Thứ Tư",'Thực đơn'!$D$5:$D$73,B30)</f>
      </c>
      <c r="D30" s="23">
        <f>IFERROR(VLOOKUP(B30,'Thực phẩm'!$A$5:$G$59,7,FALSE),0)/100</f>
      </c>
      <c r="E30" s="32">
        <f>C30*$F$3/1000</f>
      </c>
      <c r="F30" s="32">
        <f>IF(D30&gt;=1,0,E30/(1-D30))</f>
      </c>
    </row>
    <row r="31" spans="1:6" x14ac:dyDescent="0.25">
      <c r="A31" s="6" t="s">
        <v>2</v>
      </c>
      <c r="B31" s="6" t="s">
        <v>62</v>
      </c>
      <c r="C31" s="9">
        <f>SUMIFS('Thực đơn'!$E$5:$E$73,'Thực đơn'!$A$5:$A$73,"Thứ Tư",'Thực đơn'!$D$5:$D$73,B31)</f>
      </c>
      <c r="D31" s="22">
        <f>IFERROR(VLOOKUP(B31,'Thực phẩm'!$A$5:$G$59,7,FALSE),0)/100</f>
      </c>
      <c r="E31" s="31">
        <f>C31*$F$3/1000</f>
      </c>
      <c r="F31" s="31">
        <f>IF(D31&gt;=1,0,E31/(1-D31))</f>
      </c>
    </row>
    <row r="32" spans="1:6" x14ac:dyDescent="0.25">
      <c r="A32" s="8" t="s">
        <v>2</v>
      </c>
      <c r="B32" s="8" t="s">
        <v>73</v>
      </c>
      <c r="C32" s="12">
        <f>SUMIFS('Thực đơn'!$E$5:$E$73,'Thực đơn'!$A$5:$A$73,"Thứ Tư",'Thực đơn'!$D$5:$D$73,B32)</f>
      </c>
      <c r="D32" s="23">
        <f>IFERROR(VLOOKUP(B32,'Thực phẩm'!$A$5:$G$59,7,FALSE),0)/100</f>
      </c>
      <c r="E32" s="32">
        <f>C32*$F$3/1000</f>
      </c>
      <c r="F32" s="32">
        <f>IF(D32&gt;=1,0,E32/(1-D32))</f>
      </c>
    </row>
    <row r="33" spans="1:6" x14ac:dyDescent="0.25">
      <c r="A33" s="6" t="s">
        <v>2</v>
      </c>
      <c r="B33" s="6" t="s">
        <v>76</v>
      </c>
      <c r="C33" s="9">
        <f>SUMIFS('Thực đơn'!$E$5:$E$73,'Thực đơn'!$A$5:$A$73,"Thứ Tư",'Thực đơn'!$D$5:$D$73,B33)</f>
      </c>
      <c r="D33" s="22">
        <f>IFERROR(VLOOKUP(B33,'Thực phẩm'!$A$5:$G$59,7,FALSE),0)/100</f>
      </c>
      <c r="E33" s="31">
        <f>C33*$F$3/1000</f>
      </c>
      <c r="F33" s="31">
        <f>IF(D33&gt;=1,0,E33/(1-D33))</f>
      </c>
    </row>
    <row r="34" spans="1:6" x14ac:dyDescent="0.25">
      <c r="A34" s="6" t="s">
        <v>97</v>
      </c>
      <c r="B34" s="6" t="s">
        <v>26</v>
      </c>
      <c r="C34" s="9">
        <f>SUMIFS('Thực đơn'!$E$5:$E$73,'Thực đơn'!$A$5:$A$73,"Thứ Năm",'Thực đơn'!$D$5:$D$73,B34)</f>
      </c>
      <c r="D34" s="22">
        <f>IFERROR(VLOOKUP(B34,'Thực phẩm'!$A$5:$G$59,7,FALSE),0)/100</f>
      </c>
      <c r="E34" s="31">
        <f>C34*$F$3/1000</f>
      </c>
      <c r="F34" s="31">
        <f>IF(D34&gt;=1,0,E34/(1-D34))</f>
      </c>
    </row>
    <row r="35" spans="1:6" x14ac:dyDescent="0.25">
      <c r="A35" s="8" t="s">
        <v>2</v>
      </c>
      <c r="B35" s="8" t="s">
        <v>37</v>
      </c>
      <c r="C35" s="12">
        <f>SUMIFS('Thực đơn'!$E$5:$E$73,'Thực đơn'!$A$5:$A$73,"Thứ Năm",'Thực đơn'!$D$5:$D$73,B35)</f>
      </c>
      <c r="D35" s="23">
        <f>IFERROR(VLOOKUP(B35,'Thực phẩm'!$A$5:$G$59,7,FALSE),0)/100</f>
      </c>
      <c r="E35" s="32">
        <f>C35*$F$3/1000</f>
      </c>
      <c r="F35" s="32">
        <f>IF(D35&gt;=1,0,E35/(1-D35))</f>
      </c>
    </row>
    <row r="36" spans="1:6" x14ac:dyDescent="0.25">
      <c r="A36" s="6" t="s">
        <v>2</v>
      </c>
      <c r="B36" s="6" t="s">
        <v>69</v>
      </c>
      <c r="C36" s="9">
        <f>SUMIFS('Thực đơn'!$E$5:$E$73,'Thực đơn'!$A$5:$A$73,"Thứ Năm",'Thực đơn'!$D$5:$D$73,B36)</f>
      </c>
      <c r="D36" s="22">
        <f>IFERROR(VLOOKUP(B36,'Thực phẩm'!$A$5:$G$59,7,FALSE),0)/100</f>
      </c>
      <c r="E36" s="31">
        <f>C36*$F$3/1000</f>
      </c>
      <c r="F36" s="31">
        <f>IF(D36&gt;=1,0,E36/(1-D36))</f>
      </c>
    </row>
    <row r="37" spans="1:6" x14ac:dyDescent="0.25">
      <c r="A37" s="8" t="s">
        <v>2</v>
      </c>
      <c r="B37" s="8" t="s">
        <v>47</v>
      </c>
      <c r="C37" s="12">
        <f>SUMIFS('Thực đơn'!$E$5:$E$73,'Thực đơn'!$A$5:$A$73,"Thứ Năm",'Thực đơn'!$D$5:$D$73,B37)</f>
      </c>
      <c r="D37" s="23">
        <f>IFERROR(VLOOKUP(B37,'Thực phẩm'!$A$5:$G$59,7,FALSE),0)/100</f>
      </c>
      <c r="E37" s="32">
        <f>C37*$F$3/1000</f>
      </c>
      <c r="F37" s="32">
        <f>IF(D37&gt;=1,0,E37/(1-D37))</f>
      </c>
    </row>
    <row r="38" spans="1:6" x14ac:dyDescent="0.25">
      <c r="A38" s="6" t="s">
        <v>2</v>
      </c>
      <c r="B38" s="6" t="s">
        <v>79</v>
      </c>
      <c r="C38" s="9">
        <f>SUMIFS('Thực đơn'!$E$5:$E$73,'Thực đơn'!$A$5:$A$73,"Thứ Năm",'Thực đơn'!$D$5:$D$73,B38)</f>
      </c>
      <c r="D38" s="22">
        <f>IFERROR(VLOOKUP(B38,'Thực phẩm'!$A$5:$G$59,7,FALSE),0)/100</f>
      </c>
      <c r="E38" s="31">
        <f>C38*$F$3/1000</f>
      </c>
      <c r="F38" s="31">
        <f>IF(D38&gt;=1,0,E38/(1-D38))</f>
      </c>
    </row>
    <row r="39" spans="1:6" x14ac:dyDescent="0.25">
      <c r="A39" s="8" t="s">
        <v>2</v>
      </c>
      <c r="B39" s="8" t="s">
        <v>78</v>
      </c>
      <c r="C39" s="12">
        <f>SUMIFS('Thực đơn'!$E$5:$E$73,'Thực đơn'!$A$5:$A$73,"Thứ Năm",'Thực đơn'!$D$5:$D$73,B39)</f>
      </c>
      <c r="D39" s="23">
        <f>IFERROR(VLOOKUP(B39,'Thực phẩm'!$A$5:$G$59,7,FALSE),0)/100</f>
      </c>
      <c r="E39" s="32">
        <f>C39*$F$3/1000</f>
      </c>
      <c r="F39" s="32">
        <f>IF(D39&gt;=1,0,E39/(1-D39))</f>
      </c>
    </row>
    <row r="40" spans="1:6" x14ac:dyDescent="0.25">
      <c r="A40" s="6" t="s">
        <v>2</v>
      </c>
      <c r="B40" s="6" t="s">
        <v>53</v>
      </c>
      <c r="C40" s="9">
        <f>SUMIFS('Thực đơn'!$E$5:$E$73,'Thực đơn'!$A$5:$A$73,"Thứ Năm",'Thực đơn'!$D$5:$D$73,B40)</f>
      </c>
      <c r="D40" s="22">
        <f>IFERROR(VLOOKUP(B40,'Thực phẩm'!$A$5:$G$59,7,FALSE),0)/100</f>
      </c>
      <c r="E40" s="31">
        <f>C40*$F$3/1000</f>
      </c>
      <c r="F40" s="31">
        <f>IF(D40&gt;=1,0,E40/(1-D40))</f>
      </c>
    </row>
    <row r="41" spans="1:6" x14ac:dyDescent="0.25">
      <c r="A41" s="8" t="s">
        <v>2</v>
      </c>
      <c r="B41" s="8" t="s">
        <v>76</v>
      </c>
      <c r="C41" s="12">
        <f>SUMIFS('Thực đơn'!$E$5:$E$73,'Thực đơn'!$A$5:$A$73,"Thứ Năm",'Thực đơn'!$D$5:$D$73,B41)</f>
      </c>
      <c r="D41" s="23">
        <f>IFERROR(VLOOKUP(B41,'Thực phẩm'!$A$5:$G$59,7,FALSE),0)/100</f>
      </c>
      <c r="E41" s="32">
        <f>C41*$F$3/1000</f>
      </c>
      <c r="F41" s="32">
        <f>IF(D41&gt;=1,0,E41/(1-D41))</f>
      </c>
    </row>
    <row r="42" spans="1:6" x14ac:dyDescent="0.25">
      <c r="A42" s="6" t="s">
        <v>2</v>
      </c>
      <c r="B42" s="6" t="s">
        <v>70</v>
      </c>
      <c r="C42" s="9">
        <f>SUMIFS('Thực đơn'!$E$5:$E$73,'Thực đơn'!$A$5:$A$73,"Thứ Năm",'Thực đơn'!$D$5:$D$73,B42)</f>
      </c>
      <c r="D42" s="22">
        <f>IFERROR(VLOOKUP(B42,'Thực phẩm'!$A$5:$G$59,7,FALSE),0)/100</f>
      </c>
      <c r="E42" s="31">
        <f>C42*$F$3/1000</f>
      </c>
      <c r="F42" s="31">
        <f>IF(D42&gt;=1,0,E42/(1-D42))</f>
      </c>
    </row>
    <row r="43" spans="1:6" x14ac:dyDescent="0.25">
      <c r="A43" s="6" t="s">
        <v>100</v>
      </c>
      <c r="B43" s="6" t="s">
        <v>26</v>
      </c>
      <c r="C43" s="9">
        <f>SUMIFS('Thực đơn'!$E$5:$E$73,'Thực đơn'!$A$5:$A$73,"Thứ Sáu",'Thực đơn'!$D$5:$D$73,B43)</f>
      </c>
      <c r="D43" s="22">
        <f>IFERROR(VLOOKUP(B43,'Thực phẩm'!$A$5:$G$59,7,FALSE),0)/100</f>
      </c>
      <c r="E43" s="31">
        <f>C43*$F$3/1000</f>
      </c>
      <c r="F43" s="31">
        <f>IF(D43&gt;=1,0,E43/(1-D43))</f>
      </c>
    </row>
    <row r="44" spans="1:6" x14ac:dyDescent="0.25">
      <c r="A44" s="8" t="s">
        <v>2</v>
      </c>
      <c r="B44" s="8" t="s">
        <v>36</v>
      </c>
      <c r="C44" s="12">
        <f>SUMIFS('Thực đơn'!$E$5:$E$73,'Thực đơn'!$A$5:$A$73,"Thứ Sáu",'Thực đơn'!$D$5:$D$73,B44)</f>
      </c>
      <c r="D44" s="23">
        <f>IFERROR(VLOOKUP(B44,'Thực phẩm'!$A$5:$G$59,7,FALSE),0)/100</f>
      </c>
      <c r="E44" s="32">
        <f>C44*$F$3/1000</f>
      </c>
      <c r="F44" s="32">
        <f>IF(D44&gt;=1,0,E44/(1-D44))</f>
      </c>
    </row>
    <row r="45" spans="1:6" x14ac:dyDescent="0.25">
      <c r="A45" s="6" t="s">
        <v>2</v>
      </c>
      <c r="B45" s="6" t="s">
        <v>66</v>
      </c>
      <c r="C45" s="9">
        <f>SUMIFS('Thực đơn'!$E$5:$E$73,'Thực đơn'!$A$5:$A$73,"Thứ Sáu",'Thực đơn'!$D$5:$D$73,B45)</f>
      </c>
      <c r="D45" s="22">
        <f>IFERROR(VLOOKUP(B45,'Thực phẩm'!$A$5:$G$59,7,FALSE),0)/100</f>
      </c>
      <c r="E45" s="31">
        <f>C45*$F$3/1000</f>
      </c>
      <c r="F45" s="31">
        <f>IF(D45&gt;=1,0,E45/(1-D45))</f>
      </c>
    </row>
    <row r="46" spans="1:6" x14ac:dyDescent="0.25">
      <c r="A46" s="8" t="s">
        <v>2</v>
      </c>
      <c r="B46" s="8" t="s">
        <v>67</v>
      </c>
      <c r="C46" s="12">
        <f>SUMIFS('Thực đơn'!$E$5:$E$73,'Thực đơn'!$A$5:$A$73,"Thứ Sáu",'Thực đơn'!$D$5:$D$73,B46)</f>
      </c>
      <c r="D46" s="23">
        <f>IFERROR(VLOOKUP(B46,'Thực phẩm'!$A$5:$G$59,7,FALSE),0)/100</f>
      </c>
      <c r="E46" s="32">
        <f>C46*$F$3/1000</f>
      </c>
      <c r="F46" s="32">
        <f>IF(D46&gt;=1,0,E46/(1-D46))</f>
      </c>
    </row>
    <row r="47" spans="1:6" x14ac:dyDescent="0.25">
      <c r="A47" s="6" t="s">
        <v>2</v>
      </c>
      <c r="B47" s="6" t="s">
        <v>39</v>
      </c>
      <c r="C47" s="9">
        <f>SUMIFS('Thực đơn'!$E$5:$E$73,'Thực đơn'!$A$5:$A$73,"Thứ Sáu",'Thực đơn'!$D$5:$D$73,B47)</f>
      </c>
      <c r="D47" s="22">
        <f>IFERROR(VLOOKUP(B47,'Thực phẩm'!$A$5:$G$59,7,FALSE),0)/100</f>
      </c>
      <c r="E47" s="31">
        <f>C47*$F$3/1000</f>
      </c>
      <c r="F47" s="31">
        <f>IF(D47&gt;=1,0,E47/(1-D47))</f>
      </c>
    </row>
    <row r="48" spans="1:6" x14ac:dyDescent="0.25">
      <c r="A48" s="8" t="s">
        <v>2</v>
      </c>
      <c r="B48" s="8" t="s">
        <v>79</v>
      </c>
      <c r="C48" s="12">
        <f>SUMIFS('Thực đơn'!$E$5:$E$73,'Thực đơn'!$A$5:$A$73,"Thứ Sáu",'Thực đơn'!$D$5:$D$73,B48)</f>
      </c>
      <c r="D48" s="23">
        <f>IFERROR(VLOOKUP(B48,'Thực phẩm'!$A$5:$G$59,7,FALSE),0)/100</f>
      </c>
      <c r="E48" s="32">
        <f>C48*$F$3/1000</f>
      </c>
      <c r="F48" s="32">
        <f>IF(D48&gt;=1,0,E48/(1-D48))</f>
      </c>
    </row>
    <row r="49" spans="1:6" x14ac:dyDescent="0.25">
      <c r="A49" s="6" t="s">
        <v>2</v>
      </c>
      <c r="B49" s="6" t="s">
        <v>78</v>
      </c>
      <c r="C49" s="9">
        <f>SUMIFS('Thực đơn'!$E$5:$E$73,'Thực đơn'!$A$5:$A$73,"Thứ Sáu",'Thực đơn'!$D$5:$D$73,B49)</f>
      </c>
      <c r="D49" s="22">
        <f>IFERROR(VLOOKUP(B49,'Thực phẩm'!$A$5:$G$59,7,FALSE),0)/100</f>
      </c>
      <c r="E49" s="31">
        <f>C49*$F$3/1000</f>
      </c>
      <c r="F49" s="31">
        <f>IF(D49&gt;=1,0,E49/(1-D49))</f>
      </c>
    </row>
    <row r="50" spans="1:6" x14ac:dyDescent="0.25">
      <c r="A50" s="8" t="s">
        <v>2</v>
      </c>
      <c r="B50" s="8" t="s">
        <v>57</v>
      </c>
      <c r="C50" s="12">
        <f>SUMIFS('Thực đơn'!$E$5:$E$73,'Thực đơn'!$A$5:$A$73,"Thứ Sáu",'Thực đơn'!$D$5:$D$73,B50)</f>
      </c>
      <c r="D50" s="23">
        <f>IFERROR(VLOOKUP(B50,'Thực phẩm'!$A$5:$G$59,7,FALSE),0)/100</f>
      </c>
      <c r="E50" s="32">
        <f>C50*$F$3/1000</f>
      </c>
      <c r="F50" s="32">
        <f>IF(D50&gt;=1,0,E50/(1-D50))</f>
      </c>
    </row>
    <row r="51" spans="1:6" x14ac:dyDescent="0.25">
      <c r="A51" s="6" t="s">
        <v>2</v>
      </c>
      <c r="B51" s="6" t="s">
        <v>29</v>
      </c>
      <c r="C51" s="9">
        <f>SUMIFS('Thực đơn'!$E$5:$E$73,'Thực đơn'!$A$5:$A$73,"Thứ Sáu",'Thực đơn'!$D$5:$D$73,B51)</f>
      </c>
      <c r="D51" s="22">
        <f>IFERROR(VLOOKUP(B51,'Thực phẩm'!$A$5:$G$59,7,FALSE),0)/100</f>
      </c>
      <c r="E51" s="31">
        <f>C51*$F$3/1000</f>
      </c>
      <c r="F51" s="31">
        <f>IF(D51&gt;=1,0,E51/(1-D51))</f>
      </c>
    </row>
    <row r="52" spans="1:6" x14ac:dyDescent="0.25">
      <c r="A52" s="8" t="s">
        <v>2</v>
      </c>
      <c r="B52" s="8" t="s">
        <v>76</v>
      </c>
      <c r="C52" s="12">
        <f>SUMIFS('Thực đơn'!$E$5:$E$73,'Thực đơn'!$A$5:$A$73,"Thứ Sáu",'Thực đơn'!$D$5:$D$73,B52)</f>
      </c>
      <c r="D52" s="23">
        <f>IFERROR(VLOOKUP(B52,'Thực phẩm'!$A$5:$G$59,7,FALSE),0)/100</f>
      </c>
      <c r="E52" s="32">
        <f>C52*$F$3/1000</f>
      </c>
      <c r="F52" s="32">
        <f>IF(D52&gt;=1,0,E52/(1-D52))</f>
      </c>
    </row>
    <row r="54" spans="1:1" x14ac:dyDescent="0.25">
      <c r="A54" s="33" t="s">
        <v>16</v>
      </c>
    </row>
  </sheetData>
  <sheetProtection sheet="1" formatColumns="0" formatRows="0" autoFilter="0"/>
  <mergeCells count="2">
    <mergeCell ref="A1:F1"/>
    <mergeCell ref="A2:F2"/>
  </mergeCells>
  <dataValidations count="1">
    <dataValidation type="decimal" operator="greaterThanOrEqual" showErrorMessage="1" errorTitle="Số không hợp lệ" error="Nhập số lớn hơn hoặc bằng 0." sqref="F3">
      <formula1>0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&amp;L&amp;8Khẩu Phần · khauphan.hoagao.store&amp;R&amp;8Trang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Hướng dẫn</vt:lpstr>
      <vt:lpstr>Thực phẩm</vt:lpstr>
      <vt:lpstr>Thực đơn</vt:lpstr>
      <vt:lpstr>Tổng hợp</vt:lpstr>
      <vt:lpstr>Kê chợ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Khẩu Phần – Thực đơn tuần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